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0"/>
  <workbookPr/>
  <mc:AlternateContent xmlns:mc="http://schemas.openxmlformats.org/markup-compatibility/2006">
    <mc:Choice Requires="x15">
      <x15ac:absPath xmlns:x15ac="http://schemas.microsoft.com/office/spreadsheetml/2010/11/ac" url="W:\Fiscal Facts\tables\2022 tables\Benefits\"/>
    </mc:Choice>
  </mc:AlternateContent>
  <xr:revisionPtr revIDLastSave="0" documentId="13_ncr:1_{1603CC7B-110C-440D-B8BF-8FDB77CECB9A}" xr6:coauthVersionLast="36" xr6:coauthVersionMax="36" xr10:uidLastSave="{00000000-0000-0000-0000-000000000000}"/>
  <bookViews>
    <workbookView xWindow="0" yWindow="0" windowWidth="15480" windowHeight="11640" tabRatio="908" firstSheet="2" activeTab="2" xr2:uid="{00000000-000D-0000-FFFF-FFFF00000000}"/>
  </bookViews>
  <sheets>
    <sheet name="ESA allowances" sheetId="28" r:id="rId1"/>
    <sheet name="ESA premiums and components" sheetId="29" r:id="rId2"/>
    <sheet name="ESA claimants" sheetId="30" r:id="rId3"/>
    <sheet name="Incapacity Benefit rates" sheetId="25" r:id="rId4"/>
    <sheet name="Incapacity Benefit claimants" sheetId="31" r:id="rId5"/>
    <sheet name="SDA rates" sheetId="35" r:id="rId6"/>
    <sheet name="SDA claimants" sheetId="34" r:id="rId7"/>
    <sheet name="Invalidity Benefit rates" sheetId="26" r:id="rId8"/>
    <sheet name="Invalidity Benefit Claimants" sheetId="32" r:id="rId9"/>
    <sheet name="Sickness Benefit rates" sheetId="27" r:id="rId10"/>
    <sheet name="Sickness Benefit Claimants" sheetId="33" r:id="rId11"/>
  </sheets>
  <definedNames>
    <definedName name="HTML_CodePage" hidden="1">1</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s>
  <calcPr calcId="191029"/>
</workbook>
</file>

<file path=xl/calcChain.xml><?xml version="1.0" encoding="utf-8"?>
<calcChain xmlns="http://schemas.openxmlformats.org/spreadsheetml/2006/main">
  <c r="G17" i="30" l="1"/>
  <c r="F17" i="30"/>
  <c r="E17" i="30"/>
  <c r="G16" i="30"/>
  <c r="F16" i="30"/>
  <c r="E16" i="30"/>
  <c r="G15" i="30"/>
  <c r="F15" i="30"/>
  <c r="E15" i="30"/>
  <c r="G14" i="30"/>
  <c r="F14" i="30"/>
  <c r="E14" i="30"/>
  <c r="G13" i="30"/>
  <c r="F13" i="30"/>
  <c r="E13" i="30"/>
  <c r="G12" i="30"/>
  <c r="F12" i="30"/>
  <c r="E12" i="30"/>
  <c r="G11" i="30"/>
  <c r="F11" i="30"/>
  <c r="E11" i="30"/>
  <c r="G10" i="30"/>
  <c r="F10" i="30"/>
  <c r="E10" i="30"/>
  <c r="G9" i="30"/>
  <c r="F9" i="30"/>
  <c r="E9" i="30"/>
  <c r="G8" i="30"/>
  <c r="F8" i="30"/>
  <c r="E8" i="30"/>
  <c r="G7" i="30"/>
  <c r="F7" i="30"/>
  <c r="E7" i="30"/>
  <c r="G6" i="30"/>
  <c r="F6" i="30"/>
  <c r="E6" i="30"/>
  <c r="F5" i="30"/>
  <c r="E5" i="30"/>
</calcChain>
</file>

<file path=xl/sharedStrings.xml><?xml version="1.0" encoding="utf-8"?>
<sst xmlns="http://schemas.openxmlformats.org/spreadsheetml/2006/main" count="373" uniqueCount="153">
  <si>
    <t>Date</t>
  </si>
  <si>
    <t>£ per week</t>
  </si>
  <si>
    <t>-</t>
  </si>
  <si>
    <t>First Child</t>
  </si>
  <si>
    <r>
      <t>-</t>
    </r>
    <r>
      <rPr>
        <vertAlign val="superscript"/>
        <sz val="8"/>
        <rFont val="Arial"/>
        <family val="2"/>
      </rPr>
      <t>2</t>
    </r>
  </si>
  <si>
    <r>
      <t>-</t>
    </r>
    <r>
      <rPr>
        <vertAlign val="superscript"/>
        <sz val="8"/>
        <rFont val="Arial"/>
        <family val="2"/>
      </rPr>
      <t>3</t>
    </r>
  </si>
  <si>
    <r>
      <t>Invalidity Allowance</t>
    </r>
    <r>
      <rPr>
        <vertAlign val="superscript"/>
        <sz val="8"/>
        <rFont val="Arial"/>
        <family val="2"/>
      </rPr>
      <t>a</t>
    </r>
  </si>
  <si>
    <r>
      <t>Subsequent Children</t>
    </r>
    <r>
      <rPr>
        <vertAlign val="superscript"/>
        <sz val="8"/>
        <rFont val="Arial"/>
        <family val="2"/>
      </rPr>
      <t>b</t>
    </r>
  </si>
  <si>
    <t>Higher</t>
  </si>
  <si>
    <t>Middle</t>
  </si>
  <si>
    <t>Lower</t>
  </si>
  <si>
    <t>£1.62½</t>
  </si>
  <si>
    <t>£2.27½</t>
  </si>
  <si>
    <t>Standard</t>
  </si>
  <si>
    <t>Adult</t>
  </si>
  <si>
    <t>Increase for Dependants</t>
  </si>
  <si>
    <t>Invalidity benefit rates</t>
  </si>
  <si>
    <t>Invalidity Benefit</t>
  </si>
  <si>
    <t>Personal Benefit</t>
  </si>
  <si>
    <t>Sickness benefit rates</t>
  </si>
  <si>
    <t>£0.37½</t>
  </si>
  <si>
    <t>£0.12½</t>
  </si>
  <si>
    <t>£1.65½</t>
  </si>
  <si>
    <t>£1.07½</t>
  </si>
  <si>
    <t>£0.52½</t>
  </si>
  <si>
    <t>£0.57½</t>
  </si>
  <si>
    <t>£0.17½</t>
  </si>
  <si>
    <t>£1.42½</t>
  </si>
  <si>
    <t>£2.87½</t>
  </si>
  <si>
    <t>£0.87½</t>
  </si>
  <si>
    <t>£0.47½</t>
  </si>
  <si>
    <t>£3.37½</t>
  </si>
  <si>
    <t>£1.92½</t>
  </si>
  <si>
    <t>£2.07½</t>
  </si>
  <si>
    <t>£1.12½</t>
  </si>
  <si>
    <t>£0.72½</t>
  </si>
  <si>
    <t>¾</t>
  </si>
  <si>
    <t>½</t>
  </si>
  <si>
    <t>Under pension age</t>
  </si>
  <si>
    <t>Over pension age</t>
  </si>
  <si>
    <t>Increase for dependants</t>
  </si>
  <si>
    <t>Adult dependant</t>
  </si>
  <si>
    <t>Subsequent children</t>
  </si>
  <si>
    <t>Higher rate</t>
  </si>
  <si>
    <t>Lower rate</t>
  </si>
  <si>
    <t>Personal benefit</t>
  </si>
  <si>
    <t>Each child</t>
  </si>
  <si>
    <t>First child</t>
  </si>
  <si>
    <t>Second child</t>
  </si>
  <si>
    <t>Third child</t>
  </si>
  <si>
    <t>Middle rate</t>
  </si>
  <si>
    <r>
      <t>13/04/1995</t>
    </r>
    <r>
      <rPr>
        <vertAlign val="superscript"/>
        <sz val="8"/>
        <rFont val="Arial"/>
        <family val="2"/>
      </rPr>
      <t>c</t>
    </r>
  </si>
  <si>
    <r>
      <t>13/04/1995</t>
    </r>
    <r>
      <rPr>
        <vertAlign val="superscript"/>
        <sz val="8"/>
        <rFont val="Arial"/>
        <family val="2"/>
      </rPr>
      <t>a</t>
    </r>
  </si>
  <si>
    <t>Short term (lower)</t>
  </si>
  <si>
    <t>Short term (higher)</t>
  </si>
  <si>
    <r>
      <t>Incapacity age addition</t>
    </r>
    <r>
      <rPr>
        <vertAlign val="superscript"/>
        <sz val="8"/>
        <rFont val="Arial"/>
        <family val="2"/>
      </rPr>
      <t>b</t>
    </r>
  </si>
  <si>
    <r>
      <t>Child Dependent Increases</t>
    </r>
    <r>
      <rPr>
        <vertAlign val="superscript"/>
        <sz val="8"/>
        <rFont val="Arial"/>
        <family val="2"/>
      </rPr>
      <t>c</t>
    </r>
  </si>
  <si>
    <r>
      <t>Long term</t>
    </r>
    <r>
      <rPr>
        <vertAlign val="superscript"/>
        <sz val="8"/>
        <rFont val="Arial"/>
        <family val="2"/>
      </rPr>
      <t>a</t>
    </r>
  </si>
  <si>
    <t>Employment and Support Allowance</t>
  </si>
  <si>
    <t>Single</t>
  </si>
  <si>
    <t>Under 25</t>
  </si>
  <si>
    <t>25 and Over</t>
  </si>
  <si>
    <t>Single or Lone Parent</t>
  </si>
  <si>
    <t>Couple</t>
  </si>
  <si>
    <t>Both under 18</t>
  </si>
  <si>
    <t>Bother under 18 and child</t>
  </si>
  <si>
    <t>Both under 18 (main phase)</t>
  </si>
  <si>
    <t>Both under 18 and child (main phase)</t>
  </si>
  <si>
    <t>One or more over 18</t>
  </si>
  <si>
    <t>Claimant under 25, partner under 18</t>
  </si>
  <si>
    <t>Claimant over 25, partner under 18</t>
  </si>
  <si>
    <t>Claimant (main phase), partner under 18</t>
  </si>
  <si>
    <t>Enhanced Disability</t>
  </si>
  <si>
    <t>Severe Disability</t>
  </si>
  <si>
    <t>Couple (lower)</t>
  </si>
  <si>
    <t>Couple (higher)</t>
  </si>
  <si>
    <t>Carer</t>
  </si>
  <si>
    <t>Pensioners</t>
  </si>
  <si>
    <t>Single with WRA Component</t>
  </si>
  <si>
    <t>Single with Support Component</t>
  </si>
  <si>
    <t>Single with No Component</t>
  </si>
  <si>
    <t>Components</t>
  </si>
  <si>
    <t>Work Related Activity</t>
  </si>
  <si>
    <t>Support</t>
  </si>
  <si>
    <t>Couple with WRA Component</t>
  </si>
  <si>
    <t>Couple with Support Component</t>
  </si>
  <si>
    <t>Couple with No Component</t>
  </si>
  <si>
    <t>Total</t>
  </si>
  <si>
    <t>Phase of ESA claim</t>
  </si>
  <si>
    <t>Assessment Phase</t>
  </si>
  <si>
    <t>Support Group</t>
  </si>
  <si>
    <t>Thousands</t>
  </si>
  <si>
    <t>Incapacity Benefit Claimants</t>
  </si>
  <si>
    <t>1995/96</t>
  </si>
  <si>
    <t>1996/97</t>
  </si>
  <si>
    <t>1997/98</t>
  </si>
  <si>
    <t>1998/99</t>
  </si>
  <si>
    <t>1999/00</t>
  </si>
  <si>
    <t>2000/01</t>
  </si>
  <si>
    <t>2001/02</t>
  </si>
  <si>
    <t>2002/03</t>
  </si>
  <si>
    <t>2003/04</t>
  </si>
  <si>
    <t>2004/05</t>
  </si>
  <si>
    <t>2005/06</t>
  </si>
  <si>
    <t>2006/07</t>
  </si>
  <si>
    <t>2007/08</t>
  </si>
  <si>
    <t>2008/09</t>
  </si>
  <si>
    <t>2009/10</t>
  </si>
  <si>
    <t>2010/11</t>
  </si>
  <si>
    <t>2011/12</t>
  </si>
  <si>
    <t>1978/79</t>
  </si>
  <si>
    <t>1979/80</t>
  </si>
  <si>
    <t>1980/81</t>
  </si>
  <si>
    <t>1981/82</t>
  </si>
  <si>
    <t>1982/83</t>
  </si>
  <si>
    <t>1983/84</t>
  </si>
  <si>
    <t>1984/85</t>
  </si>
  <si>
    <t>1985/86</t>
  </si>
  <si>
    <t>1986/87</t>
  </si>
  <si>
    <t>1987/88</t>
  </si>
  <si>
    <t>1988/89</t>
  </si>
  <si>
    <t>1989/90</t>
  </si>
  <si>
    <t>1990/91</t>
  </si>
  <si>
    <t>1991/92</t>
  </si>
  <si>
    <t>1992/93</t>
  </si>
  <si>
    <t>1993/94</t>
  </si>
  <si>
    <t>1994/95</t>
  </si>
  <si>
    <t>Invalidity Benefit Claimants</t>
  </si>
  <si>
    <t>Sickness Benefit Claimants</t>
  </si>
  <si>
    <t>2012/13</t>
  </si>
  <si>
    <r>
      <t>Age-related addition</t>
    </r>
    <r>
      <rPr>
        <vertAlign val="superscript"/>
        <sz val="8"/>
        <rFont val="Arial"/>
        <family val="2"/>
      </rPr>
      <t>a</t>
    </r>
  </si>
  <si>
    <t>thousands</t>
  </si>
  <si>
    <t>Total Recipients</t>
  </si>
  <si>
    <t>of which working age</t>
  </si>
  <si>
    <t>of which pensioners</t>
  </si>
  <si>
    <t>1976/77</t>
  </si>
  <si>
    <t>1977/78</t>
  </si>
  <si>
    <t>SDA claimants</t>
  </si>
  <si>
    <t>Credits only</t>
  </si>
  <si>
    <t>Employment and Support Allowance premiums and components</t>
  </si>
  <si>
    <t>Employment and Support Allowance claimants</t>
  </si>
  <si>
    <t>Incapacity Benefit rates</t>
  </si>
  <si>
    <r>
      <t>Severe Disablement Allowance</t>
    </r>
    <r>
      <rPr>
        <b/>
        <vertAlign val="superscript"/>
        <sz val="8"/>
        <color indexed="9"/>
        <rFont val="Arial"/>
        <family val="2"/>
      </rPr>
      <t>b</t>
    </r>
  </si>
  <si>
    <r>
      <t>11/04/2008</t>
    </r>
    <r>
      <rPr>
        <vertAlign val="superscript"/>
        <sz val="8"/>
        <rFont val="Arial"/>
        <family val="2"/>
      </rPr>
      <t>d</t>
    </r>
  </si>
  <si>
    <t>2013/14</t>
  </si>
  <si>
    <t xml:space="preserve">2014/15 </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</si>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</sst>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uot;#,##0.00"/>
    <numFmt numFmtId="165" formatCode="#,##0_ ;[Red]\-#,##0\ "/>
    <numFmt numFmtId="166" formatCode="_-* #,##0_-;\-* #,##0_-;_-* &quot;-&quot;??_-;_-@_-"/>
    <numFmt numFmtId="167" formatCode="#,##0\ ;\-#,##0\ ;\-\ "/>
    <numFmt numFmtId="168" formatCode="&quot; &quot;#,##0.00&quot; &quot;;&quot;-&quot;#,##0.00&quot; &quot;;&quot; -&quot;00&quot; &quot;;&quot; &quot;@&quot; &quot;"/>
  </numFmts>
  <fonts count="12" x14ac:knownFonts="1">
    <font>
      <sz val="10"/>
      <name val="Arial"/>
    </font>
    <font>
      <sz val="8"/>
      <name val="Arial"/>
      <family val="2"/>
    </font>
    <font>
      <vertAlign val="superscript"/>
      <sz val="8"/>
      <name val="Arial"/>
      <family val="2"/>
    </font>
    <font>
      <b/>
      <sz val="8"/>
      <color indexed="9"/>
      <name val="Arial"/>
      <family val="2"/>
    </font>
    <font>
      <b/>
      <i/>
      <sz val="8"/>
      <color indexed="9"/>
      <name val="Arial"/>
      <family val="2"/>
    </font>
    <font>
      <i/>
      <sz val="8"/>
      <color indexed="9"/>
      <name val="Arial"/>
      <family val="2"/>
    </font>
    <font>
      <sz val="8"/>
      <color indexed="8"/>
      <name val="Arial"/>
      <family val="2"/>
    </font>
    <font>
      <sz val="10"/>
      <name val="Arial"/>
      <family val="2"/>
    </font>
    <font>
      <b/>
      <sz val="10"/>
      <name val="Arial"/>
      <family val="2"/>
    </font>
    <font>
      <b/>
      <vertAlign val="superscript"/>
      <sz val="8"/>
      <color indexed="9"/>
      <name val="Arial"/>
      <family val="2"/>
    </font>
    <font>
      <sz val="10"/>
      <color rgb="FF000000"/>
      <name val="Arial"/>
      <family val="2"/>
    </font>
    <font>
      <b/>
      <sz val="8"/>
      <name val="Arial"/>
      <family val="2"/>
    </font>
  </fonts>
  <fills count="11">
    <fill>
      <patternFill patternType="none"/>
    </fill>
    <fill>
      <patternFill patternType="gray125"/>
    </fill>
    <fill>
      <patternFill patternType="solid">
        <fgColor indexed="42"/>
        <bgColor indexed="64"/>
      </patternFill>
    </fill>
    <fill>
      <patternFill patternType="solid">
        <fgColor indexed="57"/>
        <bgColor indexed="64"/>
      </patternFill>
    </fill>
    <fill>
      <patternFill patternType="lightGray">
        <fgColor indexed="40"/>
        <bgColor indexed="42"/>
      </patternFill>
    </fill>
    <fill>
      <patternFill patternType="solid">
        <fgColor indexed="42"/>
        <bgColor indexed="40"/>
      </patternFill>
    </fill>
    <fill>
      <patternFill patternType="solid">
        <fgColor indexed="9"/>
        <bgColor indexed="64"/>
      </patternFill>
    </fill>
    <fill>
      <patternFill patternType="solid">
        <fgColor rgb="FFCCFFCC"/>
        <bgColor indexed="64"/>
      </patternFill>
    </fill>
    <fill>
      <patternFill patternType="solid">
        <fgColor rgb="FF339966"/>
        <bgColor indexed="64"/>
      </patternFill>
    </fill>
    <fill>
      <patternFill patternType="lightGray">
        <fgColor rgb="FF00CCFF"/>
        <bgColor rgb="FFCCFFCC"/>
      </patternFill>
    </fill>
    <fill>
      <patternFill patternType="lightGray">
        <fgColor rgb="FFCCFFCC"/>
        <bgColor rgb="FFCCFFCC"/>
      </patternFill>
    </fill>
  </fills>
  <borders count="5">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s>
  <cellStyleXfs count="3">
    <xf numFmtId="0" fontId="0" fillId="0" borderId="0"/>
    <xf numFmtId="43" fontId="7" fillId="0" borderId="0" applyFont="0" applyFill="0" applyBorder="0" applyAlignment="0" applyProtection="0"/>
    <xf numFmtId="168" fontId="10" fillId="0" borderId="0" applyFont="0" applyFill="0" applyBorder="0" applyAlignment="0" applyProtection="0"/>
  </cellStyleXfs>
  <cellXfs count="132">
    <xf numFmtId="0" fontId="0" fillId="0" borderId="0" xfId="0"/>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xf numFmtId="0" fontId="1" fillId="0" borderId="0" xfId="0" applyFont="1" applyBorder="1" applyAlignment="1">
      <alignment vertical="top" wrapText="1"/>
    </xf>
    <xf numFmtId="164" fontId="1" fillId="0" borderId="0" xfId="0" applyNumberFormat="1" applyFont="1" applyBorder="1" applyAlignment="1">
      <alignment horizontal="right" vertical="center"/>
    </xf>
    <xf numFmtId="164" fontId="1" fillId="0" borderId="0" xfId="0" quotePrefix="1" applyNumberFormat="1" applyFont="1" applyBorder="1" applyAlignment="1">
      <alignment horizontal="right" vertical="center"/>
    </xf>
    <xf numFmtId="164" fontId="1" fillId="0" borderId="0" xfId="0" applyNumberFormat="1" applyFont="1" applyBorder="1" applyAlignment="1">
      <alignment horizontal="right" vertical="center" wrapText="1"/>
    </xf>
    <xf numFmtId="0" fontId="1" fillId="0" borderId="0" xfId="0" applyFont="1" applyBorder="1" applyAlignment="1">
      <alignment horizontal="center"/>
    </xf>
    <xf numFmtId="14" fontId="1" fillId="2" borderId="0" xfId="0" applyNumberFormat="1"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horizontal="left" vertical="center" wrapText="1"/>
    </xf>
    <xf numFmtId="0" fontId="3" fillId="3" borderId="0" xfId="0" applyFont="1" applyFill="1" applyBorder="1" applyAlignment="1">
      <alignment horizontal="left" vertical="center"/>
    </xf>
    <xf numFmtId="0" fontId="4"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vertical="center"/>
    </xf>
    <xf numFmtId="0" fontId="1" fillId="0" borderId="0" xfId="0" applyFont="1" applyBorder="1" applyAlignment="1">
      <alignment horizontal="center" vertical="top" wrapText="1"/>
    </xf>
    <xf numFmtId="14" fontId="1" fillId="2" borderId="0" xfId="0" applyNumberFormat="1" applyFont="1" applyFill="1" applyBorder="1" applyAlignment="1">
      <alignment horizontal="left" vertical="center" wrapText="1"/>
    </xf>
    <xf numFmtId="0" fontId="5" fillId="3" borderId="0" xfId="0" applyFont="1" applyFill="1" applyBorder="1" applyAlignment="1">
      <alignment horizontal="right" vertical="center" wrapText="1"/>
    </xf>
    <xf numFmtId="0" fontId="1" fillId="2" borderId="0" xfId="0" applyFont="1" applyFill="1" applyBorder="1" applyAlignment="1">
      <alignment horizontal="center" vertical="top" wrapText="1"/>
    </xf>
    <xf numFmtId="0" fontId="1" fillId="4" borderId="0" xfId="0" applyFont="1" applyFill="1" applyBorder="1" applyAlignment="1">
      <alignment horizontal="center" vertical="top" wrapText="1"/>
    </xf>
    <xf numFmtId="0" fontId="1" fillId="4" borderId="0" xfId="0" applyFont="1" applyFill="1" applyBorder="1" applyAlignment="1">
      <alignment horizontal="center" vertical="center"/>
    </xf>
    <xf numFmtId="0" fontId="1" fillId="2" borderId="0" xfId="0" applyFont="1" applyFill="1" applyBorder="1" applyAlignment="1">
      <alignment horizontal="center" vertical="top"/>
    </xf>
    <xf numFmtId="0" fontId="1" fillId="4" borderId="0" xfId="0" applyFont="1" applyFill="1" applyBorder="1" applyAlignment="1">
      <alignment vertical="top"/>
    </xf>
    <xf numFmtId="0" fontId="1" fillId="4" borderId="0" xfId="0" applyFont="1" applyFill="1" applyBorder="1" applyAlignment="1">
      <alignment vertical="top" wrapText="1"/>
    </xf>
    <xf numFmtId="0" fontId="1" fillId="4" borderId="0" xfId="0" applyFont="1" applyFill="1" applyBorder="1" applyAlignment="1">
      <alignment horizontal="center" vertical="top"/>
    </xf>
    <xf numFmtId="0" fontId="1" fillId="0" borderId="0" xfId="0" applyFont="1" applyBorder="1" applyAlignment="1">
      <alignment vertical="top"/>
    </xf>
    <xf numFmtId="14" fontId="1" fillId="2" borderId="0" xfId="0" applyNumberFormat="1" applyFont="1" applyFill="1" applyBorder="1" applyAlignment="1">
      <alignment horizontal="left" vertical="top"/>
    </xf>
    <xf numFmtId="0" fontId="1" fillId="0" borderId="0" xfId="0" applyFont="1" applyBorder="1" applyAlignment="1">
      <alignment horizontal="center" vertical="top"/>
    </xf>
    <xf numFmtId="0" fontId="1" fillId="2" borderId="0" xfId="0" applyFont="1" applyFill="1" applyBorder="1" applyAlignment="1">
      <alignment vertical="top"/>
    </xf>
    <xf numFmtId="0" fontId="1" fillId="4" borderId="1" xfId="0" applyFont="1" applyFill="1" applyBorder="1" applyAlignment="1">
      <alignment horizontal="center" vertical="top" wrapText="1"/>
    </xf>
    <xf numFmtId="0" fontId="3" fillId="3" borderId="0" xfId="0" applyFont="1" applyFill="1" applyBorder="1" applyAlignment="1">
      <alignment vertical="top"/>
    </xf>
    <xf numFmtId="0" fontId="3" fillId="3" borderId="0" xfId="0" applyFont="1" applyFill="1" applyBorder="1" applyAlignment="1">
      <alignment horizontal="left" vertical="top"/>
    </xf>
    <xf numFmtId="0" fontId="3" fillId="3" borderId="0" xfId="0" applyFont="1" applyFill="1" applyBorder="1" applyAlignment="1">
      <alignment vertical="top" wrapText="1"/>
    </xf>
    <xf numFmtId="0" fontId="5" fillId="3" borderId="0" xfId="0" applyFont="1" applyFill="1" applyBorder="1" applyAlignment="1">
      <alignment horizontal="right" vertical="top" wrapText="1"/>
    </xf>
    <xf numFmtId="0" fontId="1" fillId="2" borderId="0" xfId="0" applyFont="1" applyFill="1" applyBorder="1" applyAlignment="1">
      <alignment horizontal="left" vertical="top" wrapText="1"/>
    </xf>
    <xf numFmtId="0" fontId="1" fillId="4" borderId="0" xfId="0" applyFont="1" applyFill="1" applyBorder="1" applyAlignment="1">
      <alignment horizontal="left" vertical="top" wrapText="1"/>
    </xf>
    <xf numFmtId="0" fontId="5" fillId="3" borderId="0" xfId="0" applyFont="1" applyFill="1" applyBorder="1" applyAlignment="1">
      <alignment horizontal="right" vertical="center"/>
    </xf>
    <xf numFmtId="0" fontId="6" fillId="2" borderId="0" xfId="0" applyFont="1" applyFill="1" applyBorder="1" applyAlignment="1">
      <alignment horizontal="left" vertical="center" wrapText="1"/>
    </xf>
    <xf numFmtId="0" fontId="6" fillId="2" borderId="0" xfId="0" applyFont="1" applyFill="1" applyBorder="1" applyAlignment="1">
      <alignment vertical="center"/>
    </xf>
    <xf numFmtId="0" fontId="6" fillId="4" borderId="0" xfId="0" applyFont="1" applyFill="1" applyBorder="1" applyAlignment="1">
      <alignment horizontal="left" vertical="center"/>
    </xf>
    <xf numFmtId="0" fontId="6" fillId="4" borderId="0" xfId="0" applyFont="1" applyFill="1" applyBorder="1" applyAlignment="1">
      <alignment horizontal="center" vertical="center" wrapText="1"/>
    </xf>
    <xf numFmtId="0" fontId="6" fillId="4" borderId="0" xfId="0" applyFont="1" applyFill="1" applyBorder="1" applyAlignment="1">
      <alignment vertical="center"/>
    </xf>
    <xf numFmtId="0" fontId="1" fillId="4" borderId="1" xfId="0" applyFont="1" applyFill="1" applyBorder="1" applyAlignment="1">
      <alignment horizontal="center" vertical="center"/>
    </xf>
    <xf numFmtId="0" fontId="1" fillId="5" borderId="0" xfId="0" applyFont="1" applyFill="1" applyBorder="1" applyAlignment="1">
      <alignment vertical="center"/>
    </xf>
    <xf numFmtId="4" fontId="1" fillId="0" borderId="0" xfId="0" applyNumberFormat="1" applyFont="1" applyBorder="1" applyAlignment="1">
      <alignment horizontal="right" vertical="top" wrapText="1"/>
    </xf>
    <xf numFmtId="4" fontId="1" fillId="0" borderId="0" xfId="0" applyNumberFormat="1" applyFont="1" applyBorder="1" applyAlignment="1">
      <alignment horizontal="right" vertical="center" wrapText="1"/>
    </xf>
    <xf numFmtId="4" fontId="1" fillId="0" borderId="0" xfId="0" applyNumberFormat="1" applyFont="1" applyBorder="1" applyAlignment="1">
      <alignment horizontal="right" vertical="center"/>
    </xf>
    <xf numFmtId="4" fontId="1" fillId="0" borderId="0" xfId="0" applyNumberFormat="1" applyFont="1" applyBorder="1" applyAlignment="1">
      <alignment horizontal="center" vertical="center"/>
    </xf>
    <xf numFmtId="4" fontId="1" fillId="0" borderId="0" xfId="0" quotePrefix="1" applyNumberFormat="1" applyFont="1" applyBorder="1" applyAlignment="1">
      <alignment horizontal="right" vertical="center"/>
    </xf>
    <xf numFmtId="0" fontId="1" fillId="4" borderId="0" xfId="0" applyFont="1" applyFill="1" applyBorder="1" applyAlignment="1">
      <alignment horizontal="right" vertical="top" wrapText="1"/>
    </xf>
    <xf numFmtId="2" fontId="1" fillId="0" borderId="0" xfId="0" applyNumberFormat="1" applyFont="1" applyBorder="1" applyAlignment="1">
      <alignment vertical="center" wrapText="1"/>
    </xf>
    <xf numFmtId="2" fontId="1" fillId="0" borderId="0" xfId="0" applyNumberFormat="1" applyFont="1" applyBorder="1" applyAlignment="1">
      <alignment horizontal="right" vertical="top" wrapText="1"/>
    </xf>
    <xf numFmtId="2" fontId="1" fillId="0" borderId="0" xfId="0" applyNumberFormat="1" applyFont="1" applyBorder="1" applyAlignment="1">
      <alignment horizontal="right" vertical="center" wrapText="1"/>
    </xf>
    <xf numFmtId="0" fontId="1" fillId="4" borderId="0" xfId="0" applyFont="1" applyFill="1" applyBorder="1" applyAlignment="1">
      <alignment horizontal="center" vertical="top" wrapText="1"/>
    </xf>
    <xf numFmtId="0" fontId="1" fillId="2" borderId="0" xfId="0" applyFont="1" applyFill="1" applyBorder="1" applyAlignment="1">
      <alignment horizontal="center" vertical="top" wrapText="1"/>
    </xf>
    <xf numFmtId="17" fontId="8" fillId="0" borderId="0" xfId="0" applyNumberFormat="1" applyFont="1" applyAlignment="1">
      <alignment horizontal="center" vertical="center" wrapText="1"/>
    </xf>
    <xf numFmtId="0" fontId="7" fillId="0" borderId="0" xfId="0" applyFont="1" applyAlignment="1">
      <alignment wrapText="1"/>
    </xf>
    <xf numFmtId="0" fontId="8" fillId="0" borderId="0" xfId="0" applyFont="1" applyAlignment="1">
      <alignment horizontal="center" vertical="center" wrapText="1"/>
    </xf>
    <xf numFmtId="0" fontId="1" fillId="0" borderId="0" xfId="0" applyFont="1" applyAlignment="1">
      <alignment wrapText="1"/>
    </xf>
    <xf numFmtId="166" fontId="1" fillId="6" borderId="0" xfId="1" applyNumberFormat="1" applyFont="1" applyFill="1" applyAlignment="1">
      <alignment horizontal="right" wrapText="1"/>
    </xf>
    <xf numFmtId="0" fontId="8" fillId="0" borderId="0" xfId="0" applyFont="1" applyAlignment="1">
      <alignment horizontal="center" vertical="center" wrapText="1"/>
    </xf>
    <xf numFmtId="0" fontId="7" fillId="0" borderId="0" xfId="0" applyFont="1" applyAlignment="1">
      <alignment wrapText="1"/>
    </xf>
    <xf numFmtId="0" fontId="3" fillId="3" borderId="2" xfId="0" applyFont="1" applyFill="1" applyBorder="1" applyAlignment="1">
      <alignment horizontal="left" vertical="center"/>
    </xf>
    <xf numFmtId="14" fontId="1" fillId="2" borderId="2" xfId="0" applyNumberFormat="1" applyFont="1" applyFill="1" applyBorder="1" applyAlignment="1">
      <alignment horizontal="left" vertical="center"/>
    </xf>
    <xf numFmtId="0" fontId="1" fillId="2" borderId="2" xfId="0" applyFont="1" applyFill="1" applyBorder="1" applyAlignment="1">
      <alignment horizontal="left" vertical="center"/>
    </xf>
    <xf numFmtId="0" fontId="1" fillId="4" borderId="1" xfId="0" applyFont="1" applyFill="1" applyBorder="1" applyAlignment="1">
      <alignment horizontal="center" vertical="top"/>
    </xf>
    <xf numFmtId="165" fontId="1" fillId="7" borderId="2" xfId="1" applyNumberFormat="1" applyFont="1" applyFill="1" applyBorder="1" applyAlignment="1">
      <alignment horizontal="right"/>
    </xf>
    <xf numFmtId="0" fontId="1" fillId="7" borderId="2" xfId="1" applyNumberFormat="1" applyFont="1" applyFill="1" applyBorder="1" applyAlignment="1">
      <alignment horizontal="right"/>
    </xf>
    <xf numFmtId="0" fontId="1" fillId="7" borderId="2" xfId="0" applyFont="1" applyFill="1" applyBorder="1" applyAlignment="1">
      <alignment horizontal="left" vertical="center" wrapText="1"/>
    </xf>
    <xf numFmtId="0" fontId="1" fillId="7" borderId="3" xfId="0" applyFont="1" applyFill="1" applyBorder="1" applyAlignment="1">
      <alignment horizontal="left" vertical="center"/>
    </xf>
    <xf numFmtId="14" fontId="1" fillId="7" borderId="2" xfId="0" applyNumberFormat="1" applyFont="1" applyFill="1" applyBorder="1" applyAlignment="1">
      <alignment horizontal="left" vertical="center"/>
    </xf>
    <xf numFmtId="0" fontId="1" fillId="7" borderId="2" xfId="0" applyFont="1" applyFill="1" applyBorder="1" applyAlignment="1">
      <alignment horizontal="left" vertical="center"/>
    </xf>
    <xf numFmtId="0" fontId="0" fillId="7" borderId="2" xfId="0" applyFill="1" applyBorder="1"/>
    <xf numFmtId="0" fontId="3" fillId="8" borderId="2" xfId="0" applyFont="1" applyFill="1" applyBorder="1" applyAlignment="1">
      <alignment vertical="center"/>
    </xf>
    <xf numFmtId="0" fontId="1" fillId="7" borderId="0" xfId="0" applyFont="1" applyFill="1" applyBorder="1" applyAlignment="1">
      <alignment vertical="center"/>
    </xf>
    <xf numFmtId="0" fontId="0" fillId="7" borderId="0" xfId="0" applyFill="1"/>
    <xf numFmtId="0" fontId="1" fillId="7" borderId="1" xfId="0" applyFont="1" applyFill="1" applyBorder="1" applyAlignment="1">
      <alignment vertical="center"/>
    </xf>
    <xf numFmtId="0" fontId="0" fillId="7" borderId="1" xfId="0" applyFill="1" applyBorder="1"/>
    <xf numFmtId="0" fontId="1" fillId="9" borderId="1" xfId="0" applyFont="1" applyFill="1" applyBorder="1" applyAlignment="1">
      <alignment horizontal="center" vertical="center" wrapText="1"/>
    </xf>
    <xf numFmtId="0" fontId="1" fillId="9" borderId="1" xfId="0" applyFont="1" applyFill="1" applyBorder="1" applyAlignment="1">
      <alignment vertical="center"/>
    </xf>
    <xf numFmtId="0" fontId="0" fillId="9" borderId="1" xfId="0" applyFill="1" applyBorder="1"/>
    <xf numFmtId="0" fontId="3" fillId="8" borderId="0" xfId="0" applyFont="1" applyFill="1" applyBorder="1" applyAlignment="1">
      <alignment horizontal="left" vertical="center"/>
    </xf>
    <xf numFmtId="0" fontId="3" fillId="8" borderId="0" xfId="0" applyFont="1" applyFill="1" applyBorder="1" applyAlignment="1">
      <alignment vertical="center"/>
    </xf>
    <xf numFmtId="0" fontId="5" fillId="8" borderId="0" xfId="0" applyFont="1" applyFill="1" applyBorder="1" applyAlignment="1">
      <alignment horizontal="right" vertical="center"/>
    </xf>
    <xf numFmtId="0" fontId="0" fillId="8" borderId="0" xfId="0" applyFill="1"/>
    <xf numFmtId="0" fontId="1" fillId="10" borderId="3" xfId="0" applyFont="1" applyFill="1" applyBorder="1" applyAlignment="1">
      <alignment horizontal="left" vertical="center"/>
    </xf>
    <xf numFmtId="0" fontId="1" fillId="7" borderId="1" xfId="0" applyFont="1" applyFill="1" applyBorder="1" applyAlignment="1">
      <alignment horizontal="center" vertical="center"/>
    </xf>
    <xf numFmtId="0" fontId="1" fillId="7" borderId="2" xfId="0" applyFont="1" applyFill="1" applyBorder="1" applyAlignment="1">
      <alignment horizontal="right" vertical="center"/>
    </xf>
    <xf numFmtId="4" fontId="1" fillId="0" borderId="0" xfId="0" applyNumberFormat="1" applyFont="1" applyFill="1" applyBorder="1" applyAlignment="1">
      <alignment horizontal="right" vertical="center"/>
    </xf>
    <xf numFmtId="4" fontId="1" fillId="0" borderId="0" xfId="0" quotePrefix="1" applyNumberFormat="1" applyFont="1" applyFill="1" applyBorder="1" applyAlignment="1">
      <alignment horizontal="right" vertical="center"/>
    </xf>
    <xf numFmtId="0" fontId="1" fillId="0" borderId="0" xfId="0" applyFont="1" applyFill="1" applyBorder="1" applyAlignment="1">
      <alignment horizontal="center" vertical="center"/>
    </xf>
    <xf numFmtId="0" fontId="0" fillId="0" borderId="0" xfId="0" applyFill="1"/>
    <xf numFmtId="0" fontId="1" fillId="0" borderId="0" xfId="0" applyFont="1" applyFill="1" applyBorder="1" applyAlignment="1">
      <alignment vertical="center"/>
    </xf>
    <xf numFmtId="4" fontId="1" fillId="0" borderId="0" xfId="0" applyNumberFormat="1" applyFont="1" applyFill="1" applyBorder="1" applyAlignment="1">
      <alignment vertical="center"/>
    </xf>
    <xf numFmtId="2" fontId="1" fillId="0" borderId="0" xfId="0" applyNumberFormat="1" applyFont="1" applyFill="1" applyBorder="1" applyAlignment="1">
      <alignment vertical="center"/>
    </xf>
    <xf numFmtId="166" fontId="1" fillId="0" borderId="0" xfId="1" applyNumberFormat="1" applyFont="1" applyFill="1" applyAlignment="1">
      <alignment horizontal="right" wrapText="1"/>
    </xf>
    <xf numFmtId="0" fontId="1" fillId="0" borderId="0" xfId="0" applyFont="1" applyFill="1" applyBorder="1" applyAlignment="1">
      <alignment horizontal="right" vertical="center"/>
    </xf>
    <xf numFmtId="3" fontId="1" fillId="0" borderId="0" xfId="0" applyNumberFormat="1" applyFont="1" applyFill="1" applyBorder="1" applyAlignment="1">
      <alignment vertical="center"/>
    </xf>
    <xf numFmtId="2" fontId="1" fillId="0" borderId="0" xfId="0" applyNumberFormat="1" applyFont="1" applyBorder="1" applyAlignment="1">
      <alignment vertical="center"/>
    </xf>
    <xf numFmtId="0" fontId="1" fillId="2" borderId="2" xfId="0" applyFont="1" applyFill="1" applyBorder="1" applyAlignment="1">
      <alignment horizontal="right" vertical="center"/>
    </xf>
    <xf numFmtId="167" fontId="1" fillId="6" borderId="0" xfId="1" applyNumberFormat="1" applyFont="1" applyFill="1" applyAlignment="1">
      <alignment horizontal="right"/>
    </xf>
    <xf numFmtId="166" fontId="1" fillId="0" borderId="0" xfId="1" applyNumberFormat="1" applyFont="1" applyBorder="1" applyAlignment="1">
      <alignment horizontal="center" vertical="center" wrapText="1"/>
    </xf>
    <xf numFmtId="166" fontId="1" fillId="0" borderId="0" xfId="1" applyNumberFormat="1" applyFont="1" applyBorder="1" applyAlignment="1">
      <alignment vertical="center" wrapText="1"/>
    </xf>
    <xf numFmtId="0" fontId="7" fillId="0" borderId="0" xfId="0" applyFont="1" applyAlignment="1">
      <alignment wrapText="1"/>
    </xf>
    <xf numFmtId="0" fontId="11" fillId="0" borderId="0" xfId="0" applyFont="1" applyBorder="1" applyAlignment="1">
      <alignment vertical="center" wrapText="1"/>
    </xf>
    <xf numFmtId="0" fontId="1" fillId="7" borderId="2" xfId="0" applyNumberFormat="1" applyFont="1" applyFill="1" applyBorder="1" applyAlignment="1">
      <alignment horizontal="left" vertical="center"/>
    </xf>
    <xf numFmtId="0" fontId="1" fillId="7" borderId="2" xfId="1" applyNumberFormat="1" applyFont="1" applyFill="1" applyBorder="1" applyAlignment="1">
      <alignment horizontal="left"/>
    </xf>
    <xf numFmtId="0" fontId="7" fillId="0" borderId="0" xfId="0" applyFont="1" applyAlignment="1">
      <alignment wrapText="1"/>
    </xf>
    <xf numFmtId="14" fontId="1" fillId="7" borderId="0" xfId="0" applyNumberFormat="1" applyFont="1" applyFill="1" applyBorder="1" applyAlignment="1">
      <alignment horizontal="left" vertical="center"/>
    </xf>
    <xf numFmtId="0" fontId="1" fillId="0" borderId="0" xfId="0" quotePrefix="1" applyFont="1" applyBorder="1" applyAlignment="1">
      <alignment horizontal="right" wrapText="1"/>
    </xf>
    <xf numFmtId="166" fontId="1" fillId="0" borderId="0" xfId="0" applyNumberFormat="1" applyFont="1" applyBorder="1" applyAlignment="1">
      <alignment vertical="center" wrapText="1"/>
    </xf>
    <xf numFmtId="0" fontId="1" fillId="4" borderId="0" xfId="0" applyFont="1" applyFill="1" applyBorder="1" applyAlignment="1">
      <alignment horizontal="center" vertical="top" wrapText="1"/>
    </xf>
    <xf numFmtId="0" fontId="0" fillId="0" borderId="0" xfId="0" applyBorder="1" applyAlignment="1">
      <alignment horizontal="center" vertical="top" wrapText="1"/>
    </xf>
    <xf numFmtId="0" fontId="1" fillId="2" borderId="2" xfId="0" applyFont="1" applyFill="1" applyBorder="1" applyAlignment="1">
      <alignment horizontal="left" vertical="top"/>
    </xf>
    <xf numFmtId="0" fontId="1" fillId="2" borderId="0" xfId="0" applyFont="1" applyFill="1" applyBorder="1" applyAlignment="1">
      <alignment horizontal="center" vertical="top" wrapText="1"/>
    </xf>
    <xf numFmtId="0" fontId="1" fillId="2" borderId="3" xfId="0" applyFont="1" applyFill="1" applyBorder="1" applyAlignment="1">
      <alignment horizontal="left" vertical="top"/>
    </xf>
    <xf numFmtId="0" fontId="1" fillId="4" borderId="0" xfId="0" applyFont="1" applyFill="1" applyBorder="1" applyAlignment="1">
      <alignment horizontal="center" vertical="top"/>
    </xf>
    <xf numFmtId="0" fontId="0" fillId="0" borderId="0" xfId="0" applyBorder="1" applyAlignment="1">
      <alignment horizontal="center" vertical="top"/>
    </xf>
    <xf numFmtId="0" fontId="0" fillId="0" borderId="0" xfId="0" applyBorder="1" applyAlignment="1">
      <alignment vertical="top"/>
    </xf>
    <xf numFmtId="0" fontId="7" fillId="0" borderId="0" xfId="0" applyFont="1" applyAlignment="1">
      <alignment wrapText="1"/>
    </xf>
    <xf numFmtId="0" fontId="1" fillId="4" borderId="4" xfId="0" applyFont="1" applyFill="1" applyBorder="1" applyAlignment="1">
      <alignment horizontal="center" vertical="top" wrapText="1"/>
    </xf>
    <xf numFmtId="0" fontId="1" fillId="2" borderId="0" xfId="0" applyFont="1" applyFill="1" applyBorder="1" applyAlignment="1">
      <alignment horizontal="left" vertical="top"/>
    </xf>
    <xf numFmtId="0" fontId="8" fillId="0" borderId="0" xfId="0" applyFont="1" applyAlignment="1">
      <alignment horizontal="center" vertical="center" wrapText="1"/>
    </xf>
    <xf numFmtId="0" fontId="1" fillId="7" borderId="0"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0" xfId="0" applyFont="1" applyFill="1" applyBorder="1" applyAlignment="1">
      <alignment horizontal="center" vertical="center"/>
    </xf>
    <xf numFmtId="0" fontId="1" fillId="5" borderId="0" xfId="0" applyFont="1" applyFill="1" applyBorder="1" applyAlignment="1">
      <alignment horizontal="center" vertical="center"/>
    </xf>
    <xf numFmtId="14" fontId="1" fillId="5" borderId="0" xfId="0" applyNumberFormat="1" applyFont="1" applyFill="1" applyBorder="1" applyAlignment="1">
      <alignment horizontal="left" vertical="center"/>
    </xf>
    <xf numFmtId="0" fontId="6" fillId="2" borderId="0" xfId="0" applyFont="1" applyFill="1" applyBorder="1" applyAlignment="1">
      <alignment horizontal="center" vertical="center" wrapText="1"/>
    </xf>
    <xf numFmtId="0" fontId="1" fillId="4" borderId="0" xfId="0" applyFont="1" applyFill="1" applyBorder="1" applyAlignment="1">
      <alignment horizontal="center" vertical="center"/>
    </xf>
  </cellXfs>
  <cellStyles count="3">
    <cellStyle name="Comma" xfId="1" builtinId="3"/>
    <cellStyle name="Comma 10 2" xfId="2" xr:uid="{19A3FB8D-29F7-49F1-A7BC-D39C029245A0}"/>
    <cellStyle name="Normal" xfId="0" builtinId="0"/>
  </cellStyles>
  <dxfs count="0"/>
  <tableStyles count="0" defaultTableStyle="TableStyleMedium9" defaultPivotStyle="PivotStyleLight16"/>
  <colors>
    <mruColors>
      <color rgb="FF339966"/>
      <color rgb="FFCCFFCC"/>
      <color rgb="FF00CCFF"/>
      <color rgb="FF336600"/>
      <color rgb="FF0099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114300</xdr:colOff>
      <xdr:row>18</xdr:row>
      <xdr:rowOff>85726</xdr:rowOff>
    </xdr:from>
    <xdr:to>
      <xdr:col>10</xdr:col>
      <xdr:colOff>476250</xdr:colOff>
      <xdr:row>25</xdr:row>
      <xdr:rowOff>19050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923925" y="2133601"/>
          <a:ext cx="7429500" cy="933449"/>
        </a:xfrm>
        <a:prstGeom prst="rect">
          <a:avLst/>
        </a:prstGeom>
        <a:solidFill>
          <a:srgbClr val="FFFFFF"/>
        </a:solidFill>
        <a:ln w="9525">
          <a:noFill/>
          <a:miter lim="800000"/>
          <a:headEnd/>
          <a:tailEnd/>
        </a:ln>
      </xdr:spPr>
      <xdr:txBody>
        <a:bodyPr vertOverflow="clip" wrap="square" lIns="27432" tIns="22860" rIns="0" bIns="0" anchor="t" upright="1"/>
        <a:lstStyle/>
        <a:p>
          <a:pPr rtl="0" fontAlgn="base"/>
          <a:r>
            <a:rPr lang="en-GB" sz="800" b="0" i="1" baseline="0">
              <a:latin typeface="Arial" pitchFamily="34" charset="0"/>
              <a:ea typeface="+mn-ea"/>
              <a:cs typeface="Arial" pitchFamily="34" charset="0"/>
            </a:rPr>
            <a:t>Notes</a:t>
          </a:r>
          <a:r>
            <a:rPr lang="en-GB" sz="800" b="0" i="0" baseline="0">
              <a:latin typeface="Arial" pitchFamily="34" charset="0"/>
              <a:ea typeface="+mn-ea"/>
              <a:cs typeface="Arial" pitchFamily="34" charset="0"/>
            </a:rPr>
            <a:t>: From October 2008, new claimants received the Employment and Support Allowance instead of Incapacity benefit. </a:t>
          </a:r>
        </a:p>
        <a:p>
          <a:pPr rtl="0" fontAlgn="base"/>
          <a:endParaRPr lang="en-GB" sz="800" b="0" i="0" baseline="0">
            <a:latin typeface="Arial" pitchFamily="34" charset="0"/>
            <a:ea typeface="+mn-ea"/>
            <a:cs typeface="Arial" pitchFamily="34" charset="0"/>
          </a:endParaRPr>
        </a:p>
        <a:p>
          <a:pPr rtl="0" eaLnBrk="1" fontAlgn="auto" latinLnBrk="0" hangingPunct="1"/>
          <a:r>
            <a:rPr lang="en-GB" sz="800" b="0" i="1" baseline="0">
              <a:latin typeface="Arial" pitchFamily="34" charset="0"/>
              <a:ea typeface="+mn-ea"/>
              <a:cs typeface="Arial" pitchFamily="34" charset="0"/>
            </a:rPr>
            <a:t>Source</a:t>
          </a:r>
          <a:r>
            <a:rPr lang="en-GB" sz="800" b="0" i="0" baseline="0">
              <a:latin typeface="Arial" pitchFamily="34" charset="0"/>
              <a:ea typeface="+mn-ea"/>
              <a:cs typeface="Arial" pitchFamily="34" charset="0"/>
            </a:rPr>
            <a:t>:  Department of Social Security (various years), Social Security Statistics, London: Government Statistical Service; Department for Work and Pensions (various years), Work and Pensions Statistics, London: Government Statistical Service; Child Poverty Action Group, Welfare Benefits Handbook (various years), London: CPAG.</a:t>
          </a:r>
          <a:endParaRPr lang="en-GB" sz="800">
            <a:latin typeface="Arial" pitchFamily="34" charset="0"/>
            <a:ea typeface="+mn-ea"/>
            <a:cs typeface="Arial" pitchFamily="34" charset="0"/>
          </a:endParaRPr>
        </a:p>
        <a:p>
          <a:pPr rtl="0"/>
          <a:r>
            <a:rPr lang="en-GB" sz="800" b="0" i="0" baseline="0">
              <a:latin typeface="Arial" pitchFamily="34" charset="0"/>
              <a:ea typeface="+mn-ea"/>
              <a:cs typeface="Arial" pitchFamily="34" charset="0"/>
            </a:rPr>
            <a:t>Latest rates: https://www.gov.uk/government/publications/benefit-and-pension-rates-2022-to-2023/proposed-benefit-and-pension-rates-2022-to-2023</a:t>
          </a:r>
        </a:p>
        <a:p>
          <a:pPr rtl="0"/>
          <a:endParaRPr lang="en-GB" sz="800">
            <a:latin typeface="Arial" pitchFamily="34" charset="0"/>
            <a:ea typeface="+mn-ea"/>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200025</xdr:colOff>
      <xdr:row>51</xdr:row>
      <xdr:rowOff>38100</xdr:rowOff>
    </xdr:from>
    <xdr:to>
      <xdr:col>7</xdr:col>
      <xdr:colOff>495300</xdr:colOff>
      <xdr:row>62</xdr:row>
      <xdr:rowOff>19050</xdr:rowOff>
    </xdr:to>
    <xdr:sp macro="" textlink="">
      <xdr:nvSpPr>
        <xdr:cNvPr id="3073" name="Text Box 1">
          <a:extLst>
            <a:ext uri="{FF2B5EF4-FFF2-40B4-BE49-F238E27FC236}">
              <a16:creationId xmlns:a16="http://schemas.microsoft.com/office/drawing/2014/main" id="{00000000-0008-0000-0900-0000010C0000}"/>
            </a:ext>
          </a:extLst>
        </xdr:cNvPr>
        <xdr:cNvSpPr txBox="1">
          <a:spLocks noChangeArrowheads="1"/>
        </xdr:cNvSpPr>
      </xdr:nvSpPr>
      <xdr:spPr bwMode="auto">
        <a:xfrm>
          <a:off x="1181100" y="7781925"/>
          <a:ext cx="4410075" cy="1552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Footnotes</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(a) Incapacity Benefit replaced sickness benefit for new claimants from 13 April 1995. </a:t>
          </a:r>
        </a:p>
        <a:p>
          <a:pPr algn="l" rtl="0">
            <a:defRPr sz="1000"/>
          </a:pPr>
          <a:r>
            <a:rPr lang="en-GB" sz="800" b="0" i="0" u="none" strike="noStrike" baseline="0">
              <a:solidFill>
                <a:srgbClr val="000000"/>
              </a:solidFill>
              <a:latin typeface="Arial"/>
              <a:cs typeface="Arial"/>
            </a:rPr>
            <a:t>(b) Child Dependency Addition abolished.</a:t>
          </a:r>
        </a:p>
        <a:p>
          <a:pPr algn="l" rtl="0">
            <a:defRPr sz="1000"/>
          </a:pPr>
          <a:r>
            <a:rPr lang="en-GB" sz="800" b="0" i="0" u="none" strike="noStrike" baseline="0">
              <a:solidFill>
                <a:srgbClr val="000000"/>
              </a:solidFill>
              <a:latin typeface="Arial"/>
              <a:cs typeface="Arial"/>
            </a:rPr>
            <a:t>(c) Three-quarter and half rates abolished from October 1986, although transitional provisions applied until October 1987.</a:t>
          </a:r>
        </a:p>
        <a:p>
          <a:pPr algn="l" rtl="0">
            <a:defRPr sz="1000"/>
          </a:pPr>
          <a:endParaRPr lang="en-GB" sz="800" b="0" i="0" u="none" strike="noStrike" baseline="0">
            <a:solidFill>
              <a:srgbClr val="000000"/>
            </a:solidFill>
            <a:latin typeface="Arial"/>
            <a:cs typeface="Arial"/>
          </a:endParaRPr>
        </a:p>
        <a:p>
          <a:pPr algn="l" rtl="0">
            <a:defRPr sz="1000"/>
          </a:pPr>
          <a:r>
            <a:rPr lang="en-GB" sz="800" b="0" i="1" u="none" strike="noStrike" baseline="0">
              <a:solidFill>
                <a:srgbClr val="000000"/>
              </a:solidFill>
              <a:latin typeface="Arial"/>
              <a:cs typeface="Arial"/>
            </a:rPr>
            <a:t>Source</a:t>
          </a:r>
          <a:r>
            <a:rPr lang="en-GB" sz="800" b="0" i="0" u="none" strike="noStrike" baseline="0">
              <a:solidFill>
                <a:srgbClr val="000000"/>
              </a:solidFill>
              <a:latin typeface="Arial"/>
              <a:cs typeface="Arial"/>
            </a:rPr>
            <a:t>: Department of Social Security (various years), Social Security Statistics, London: Government Statistical Service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85725</xdr:colOff>
      <xdr:row>21</xdr:row>
      <xdr:rowOff>57150</xdr:rowOff>
    </xdr:from>
    <xdr:to>
      <xdr:col>6</xdr:col>
      <xdr:colOff>628650</xdr:colOff>
      <xdr:row>36</xdr:row>
      <xdr:rowOff>133350</xdr:rowOff>
    </xdr:to>
    <xdr:sp macro="" textlink="">
      <xdr:nvSpPr>
        <xdr:cNvPr id="2" name="Text Box 2">
          <a:extLst>
            <a:ext uri="{FF2B5EF4-FFF2-40B4-BE49-F238E27FC236}">
              <a16:creationId xmlns:a16="http://schemas.microsoft.com/office/drawing/2014/main" id="{00000000-0008-0000-0A00-000002000000}"/>
            </a:ext>
          </a:extLst>
        </xdr:cNvPr>
        <xdr:cNvSpPr txBox="1">
          <a:spLocks noChangeArrowheads="1"/>
        </xdr:cNvSpPr>
      </xdr:nvSpPr>
      <xdr:spPr bwMode="auto">
        <a:xfrm>
          <a:off x="895350" y="3352800"/>
          <a:ext cx="4752975" cy="2447925"/>
        </a:xfrm>
        <a:prstGeom prst="rect">
          <a:avLst/>
        </a:prstGeom>
        <a:solidFill>
          <a:srgbClr val="FFFFFF"/>
        </a:solidFill>
        <a:ln w="9525">
          <a:noFill/>
          <a:miter lim="800000"/>
          <a:headEnd/>
          <a:tailEnd/>
        </a:ln>
      </xdr:spPr>
      <xdr:txBody>
        <a:bodyPr vertOverflow="clip" wrap="square" lIns="27432" tIns="22860" rIns="0" bIns="0" anchor="t" upright="1"/>
        <a:lstStyle/>
        <a:p>
          <a:pPr rtl="0" fontAlgn="base"/>
          <a:r>
            <a:rPr lang="en-GB" sz="800" b="0" i="1" baseline="0">
              <a:latin typeface="Arial" pitchFamily="34" charset="0"/>
              <a:ea typeface="+mn-ea"/>
              <a:cs typeface="Arial" pitchFamily="34" charset="0"/>
            </a:rPr>
            <a:t>Note: </a:t>
          </a:r>
          <a:r>
            <a:rPr lang="en-GB" sz="800" b="0" i="0" baseline="0">
              <a:latin typeface="Arial" pitchFamily="34" charset="0"/>
              <a:ea typeface="+mn-ea"/>
              <a:cs typeface="Arial" pitchFamily="34" charset="0"/>
            </a:rPr>
            <a:t>Incapacity Benefit replaced Sickness Benefit for new claimants from 13 April 1995</a:t>
          </a:r>
        </a:p>
        <a:p>
          <a:pPr rtl="0" fontAlgn="base"/>
          <a:endParaRPr lang="en-GB" sz="800" b="0" i="0" baseline="0">
            <a:latin typeface="Arial" pitchFamily="34" charset="0"/>
            <a:ea typeface="+mn-ea"/>
            <a:cs typeface="Arial" pitchFamily="34" charset="0"/>
          </a:endParaRPr>
        </a:p>
        <a:p>
          <a:pPr rtl="0" eaLnBrk="1" fontAlgn="auto" latinLnBrk="0" hangingPunct="1"/>
          <a:r>
            <a:rPr lang="en-GB" sz="800" b="0" i="1" baseline="0">
              <a:latin typeface="Arial" pitchFamily="34" charset="0"/>
              <a:ea typeface="+mn-ea"/>
              <a:cs typeface="Arial" pitchFamily="34" charset="0"/>
            </a:rPr>
            <a:t>Source</a:t>
          </a:r>
          <a:r>
            <a:rPr lang="en-GB" sz="800" b="0" i="0" baseline="0">
              <a:latin typeface="Arial" pitchFamily="34" charset="0"/>
              <a:ea typeface="+mn-ea"/>
              <a:cs typeface="Arial" pitchFamily="34" charset="0"/>
            </a:rPr>
            <a:t>:  DWP benefit tables:</a:t>
          </a:r>
        </a:p>
        <a:p>
          <a:pPr rtl="0" eaLnBrk="1" fontAlgn="auto" latinLnBrk="0" hangingPunct="1"/>
          <a:r>
            <a:rPr lang="en-GB" sz="800" b="0" i="0" baseline="0">
              <a:latin typeface="Arial" pitchFamily="34" charset="0"/>
              <a:ea typeface="+mn-ea"/>
              <a:cs typeface="Arial" pitchFamily="34" charset="0"/>
            </a:rPr>
            <a:t>http://statistics.dwp.gov.uk/asd/asd4/index.php?page=long_term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18</xdr:row>
      <xdr:rowOff>123825</xdr:rowOff>
    </xdr:from>
    <xdr:to>
      <xdr:col>9</xdr:col>
      <xdr:colOff>533400</xdr:colOff>
      <xdr:row>25</xdr:row>
      <xdr:rowOff>123825</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981075" y="2314575"/>
          <a:ext cx="6067425" cy="100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pitchFamily="34" charset="0"/>
              <a:cs typeface="Arial" pitchFamily="34" charset="0"/>
            </a:rPr>
            <a:t>Note: </a:t>
          </a:r>
          <a:r>
            <a:rPr lang="en-GB" sz="800" b="0" i="0" baseline="0">
              <a:latin typeface="Arial" pitchFamily="34" charset="0"/>
              <a:ea typeface="+mn-ea"/>
              <a:cs typeface="Arial" pitchFamily="34" charset="0"/>
            </a:rPr>
            <a:t>From October 2008, new claimants received the Employment and Support Allowance instead of Incapacity benefit. </a:t>
          </a:r>
        </a:p>
        <a:p>
          <a:pPr algn="l" rtl="0">
            <a:defRPr sz="1000"/>
          </a:pPr>
          <a:endParaRPr lang="en-GB" sz="800" b="0" i="0" u="none" strike="noStrike" baseline="0">
            <a:solidFill>
              <a:srgbClr val="000000"/>
            </a:solidFill>
            <a:latin typeface="Arial"/>
            <a:cs typeface="Arial"/>
          </a:endParaRPr>
        </a:p>
        <a:p>
          <a:pPr rtl="0" eaLnBrk="1" fontAlgn="auto" latinLnBrk="0" hangingPunct="1"/>
          <a:r>
            <a:rPr lang="en-GB" sz="800" b="0" i="1" baseline="0">
              <a:latin typeface="Arial" pitchFamily="34" charset="0"/>
              <a:ea typeface="+mn-ea"/>
              <a:cs typeface="Arial" pitchFamily="34" charset="0"/>
            </a:rPr>
            <a:t>Source</a:t>
          </a:r>
          <a:r>
            <a:rPr lang="en-GB" sz="800" b="0" i="0" baseline="0">
              <a:latin typeface="Arial" pitchFamily="34" charset="0"/>
              <a:ea typeface="+mn-ea"/>
              <a:cs typeface="Arial" pitchFamily="34" charset="0"/>
            </a:rPr>
            <a:t>:  Department of Social Security (various years), Social Security Statistics, London: Government Statistical Service; Department for Work and Pensions (various years), Work and Pensions Statistics, London: Government Statistical Service; Child Poverty Action Group, Welfare Benefits Handbook (various years), London: CPAG.</a:t>
          </a:r>
          <a:endParaRPr lang="en-GB" sz="800">
            <a:latin typeface="Arial" pitchFamily="34" charset="0"/>
            <a:ea typeface="+mn-ea"/>
            <a:cs typeface="Arial" pitchFamily="34" charset="0"/>
          </a:endParaRPr>
        </a:p>
        <a:p>
          <a:pPr rtl="0"/>
          <a:r>
            <a:rPr lang="en-GB" sz="800" b="0" i="0" baseline="0">
              <a:latin typeface="Arial" pitchFamily="34" charset="0"/>
              <a:ea typeface="+mn-ea"/>
              <a:cs typeface="Arial" pitchFamily="34" charset="0"/>
            </a:rPr>
            <a:t>Latest rates: https://www.gov.uk/government/publications/benefit-and-pension-rates-2022-to-2023/proposed-benefit-and-pension-rates-2022-to-2023</a:t>
          </a:r>
          <a:endParaRPr lang="en-GB" sz="800">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228600</xdr:colOff>
      <xdr:row>18</xdr:row>
      <xdr:rowOff>114301</xdr:rowOff>
    </xdr:from>
    <xdr:to>
      <xdr:col>6</xdr:col>
      <xdr:colOff>771525</xdr:colOff>
      <xdr:row>20</xdr:row>
      <xdr:rowOff>95250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1038225" y="2009776"/>
          <a:ext cx="4752975" cy="266699"/>
        </a:xfrm>
        <a:prstGeom prst="rect">
          <a:avLst/>
        </a:prstGeom>
        <a:solidFill>
          <a:srgbClr val="FFFFFF"/>
        </a:solidFill>
        <a:ln w="9525">
          <a:noFill/>
          <a:miter lim="800000"/>
          <a:headEnd/>
          <a:tailEnd/>
        </a:ln>
      </xdr:spPr>
      <xdr:txBody>
        <a:bodyPr vertOverflow="clip" wrap="square" lIns="27432" tIns="22860" rIns="0" bIns="0" anchor="t" upright="1"/>
        <a:lstStyle/>
        <a:p>
          <a:pPr rtl="0" eaLnBrk="1" fontAlgn="auto" latinLnBrk="0" hangingPunct="1"/>
          <a:r>
            <a:rPr lang="en-GB" sz="800" b="0" i="1" baseline="0">
              <a:latin typeface="Arial" pitchFamily="34" charset="0"/>
              <a:ea typeface="+mn-ea"/>
              <a:cs typeface="Arial" pitchFamily="34" charset="0"/>
            </a:rPr>
            <a:t>Note: </a:t>
          </a:r>
          <a:r>
            <a:rPr lang="en-GB" sz="800" b="0" i="0" baseline="0">
              <a:latin typeface="Arial" pitchFamily="34" charset="0"/>
              <a:ea typeface="+mn-ea"/>
              <a:cs typeface="Arial" pitchFamily="34" charset="0"/>
            </a:rPr>
            <a:t> Caseload totals are rounded to the nearest 1,000 and so totals may not sum. </a:t>
          </a:r>
          <a:endParaRPr lang="en-GB" sz="800" b="0" i="1" baseline="0">
            <a:latin typeface="Arial" pitchFamily="34" charset="0"/>
            <a:ea typeface="+mn-ea"/>
            <a:cs typeface="Arial" pitchFamily="34" charset="0"/>
          </a:endParaRPr>
        </a:p>
        <a:p>
          <a:pPr rtl="0" eaLnBrk="1" fontAlgn="auto" latinLnBrk="0" hangingPunct="1"/>
          <a:r>
            <a:rPr lang="en-GB" sz="800" b="0" i="1" baseline="0">
              <a:latin typeface="Arial" pitchFamily="34" charset="0"/>
              <a:ea typeface="+mn-ea"/>
              <a:cs typeface="Arial" pitchFamily="34" charset="0"/>
            </a:rPr>
            <a:t>Source</a:t>
          </a:r>
          <a:r>
            <a:rPr lang="en-GB" sz="800" b="0" i="0" baseline="0">
              <a:latin typeface="Arial" pitchFamily="34" charset="0"/>
              <a:ea typeface="+mn-ea"/>
              <a:cs typeface="Arial" pitchFamily="34" charset="0"/>
            </a:rPr>
            <a:t>: Department for Work and Pensions statistics, Benefit expenditure and caseload tables 2022: https://www.gov.uk/government/publications/benefit-expenditure-and-caseload-tables-2022</a:t>
          </a:r>
          <a:endParaRPr lang="en-GB" sz="800">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276225</xdr:colOff>
      <xdr:row>33</xdr:row>
      <xdr:rowOff>38101</xdr:rowOff>
    </xdr:from>
    <xdr:to>
      <xdr:col>9</xdr:col>
      <xdr:colOff>638175</xdr:colOff>
      <xdr:row>45</xdr:row>
      <xdr:rowOff>114301</xdr:rowOff>
    </xdr:to>
    <xdr:sp macro="" textlink="">
      <xdr:nvSpPr>
        <xdr:cNvPr id="1026" name="Text Box 2">
          <a:extLst>
            <a:ext uri="{FF2B5EF4-FFF2-40B4-BE49-F238E27FC236}">
              <a16:creationId xmlns:a16="http://schemas.microsoft.com/office/drawing/2014/main" id="{00000000-0008-0000-0300-000002040000}"/>
            </a:ext>
          </a:extLst>
        </xdr:cNvPr>
        <xdr:cNvSpPr txBox="1">
          <a:spLocks noChangeArrowheads="1"/>
        </xdr:cNvSpPr>
      </xdr:nvSpPr>
      <xdr:spPr bwMode="auto">
        <a:xfrm>
          <a:off x="1085850" y="4086226"/>
          <a:ext cx="5505450" cy="17907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Footnotes</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(a) Long term rate not available for people over pension age. Those under pension age who have been claiming incapacity benefit since it replaced invalidity benefit in April 1995 may be entitled to additional 'transitional protection'.</a:t>
          </a:r>
        </a:p>
        <a:p>
          <a:pPr algn="l" rtl="0">
            <a:defRPr sz="1000"/>
          </a:pPr>
          <a:r>
            <a:rPr lang="en-GB" sz="800" b="0" i="0" u="none" strike="noStrike" baseline="0">
              <a:solidFill>
                <a:srgbClr val="000000"/>
              </a:solidFill>
              <a:latin typeface="Arial"/>
              <a:cs typeface="Arial"/>
            </a:rPr>
            <a:t>(b) Paid on 2 scales depending upon age on the first day of incapacity:</a:t>
          </a:r>
        </a:p>
        <a:p>
          <a:pPr algn="l" rtl="0">
            <a:defRPr sz="1000"/>
          </a:pPr>
          <a:r>
            <a:rPr lang="en-GB" sz="800" b="0" i="0" u="none" strike="noStrike" baseline="0">
              <a:solidFill>
                <a:srgbClr val="000000"/>
              </a:solidFill>
              <a:latin typeface="Arial"/>
              <a:cs typeface="Arial"/>
            </a:rPr>
            <a:t>        Lower Rate, aged 35-44 (inclusive)</a:t>
          </a:r>
        </a:p>
        <a:p>
          <a:pPr algn="l" rtl="0">
            <a:defRPr sz="1000"/>
          </a:pPr>
          <a:r>
            <a:rPr lang="en-GB" sz="800" b="0" i="0" u="none" strike="noStrike" baseline="0">
              <a:solidFill>
                <a:srgbClr val="000000"/>
              </a:solidFill>
              <a:latin typeface="Arial"/>
              <a:cs typeface="Arial"/>
            </a:rPr>
            <a:t>        Higher Rate, aged under 35</a:t>
          </a:r>
        </a:p>
        <a:p>
          <a:pPr algn="l" rtl="0">
            <a:defRPr sz="1000"/>
          </a:pPr>
          <a:r>
            <a:rPr lang="en-GB" sz="800" b="0" i="0" u="none" strike="noStrike" baseline="0">
              <a:solidFill>
                <a:srgbClr val="000000"/>
              </a:solidFill>
              <a:latin typeface="Arial"/>
              <a:cs typeface="Arial"/>
            </a:rPr>
            <a:t>(c) Child additions not available to claimants of the short term (lower) rate, nor to any new claimants after April 2003.</a:t>
          </a:r>
        </a:p>
        <a:p>
          <a:pPr algn="l" rtl="0">
            <a:defRPr sz="1000"/>
          </a:pPr>
          <a:r>
            <a:rPr lang="en-GB" sz="800" b="0" i="0" u="none" strike="noStrike" baseline="0">
              <a:solidFill>
                <a:srgbClr val="000000"/>
              </a:solidFill>
              <a:latin typeface="Arial"/>
              <a:cs typeface="Arial"/>
            </a:rPr>
            <a:t>(d) From October 2008, new claimants received the Employment and Support Allowance instead of Incapacity benefit. </a:t>
          </a:r>
        </a:p>
        <a:p>
          <a:pPr algn="l" rtl="0">
            <a:defRPr sz="1000"/>
          </a:pPr>
          <a:endParaRPr lang="en-GB" sz="800" b="0" i="0" u="none" strike="noStrike" baseline="0">
            <a:solidFill>
              <a:srgbClr val="000000"/>
            </a:solidFill>
            <a:latin typeface="Arial" pitchFamily="34" charset="0"/>
            <a:cs typeface="Arial" pitchFamily="34" charset="0"/>
          </a:endParaRPr>
        </a:p>
        <a:p>
          <a:pPr rtl="0" eaLnBrk="1" fontAlgn="auto" latinLnBrk="0" hangingPunct="1"/>
          <a:r>
            <a:rPr lang="en-GB" sz="800" b="0" i="1" baseline="0">
              <a:latin typeface="Arial" pitchFamily="34" charset="0"/>
              <a:ea typeface="+mn-ea"/>
              <a:cs typeface="Arial" pitchFamily="34" charset="0"/>
            </a:rPr>
            <a:t>Source</a:t>
          </a:r>
          <a:r>
            <a:rPr lang="en-GB" sz="800" b="0" i="0" baseline="0">
              <a:latin typeface="Arial" pitchFamily="34" charset="0"/>
              <a:ea typeface="+mn-ea"/>
              <a:cs typeface="Arial" pitchFamily="34" charset="0"/>
            </a:rPr>
            <a:t>:  Department of Social Security (various years), Social Security Statistics, London: Government Statistical Service; Department for Work and Pensions (various years), Work and Pensions Statistics, London: Government Statistical Service; Child Poverty Action Group, Welfare Benefits Handbook (various years), London: CPAG.</a:t>
          </a:r>
          <a:endParaRPr lang="en-GB" sz="800">
            <a:latin typeface="Arial" pitchFamily="34" charset="0"/>
            <a:ea typeface="+mn-ea"/>
            <a:cs typeface="Arial" pitchFamily="34" charset="0"/>
          </a:endParaRPr>
        </a:p>
        <a:p>
          <a:pPr rtl="0"/>
          <a:r>
            <a:rPr lang="en-GB" sz="800" b="0" i="0" baseline="0">
              <a:latin typeface="Arial" pitchFamily="34" charset="0"/>
              <a:ea typeface="+mn-ea"/>
              <a:cs typeface="Arial" pitchFamily="34" charset="0"/>
            </a:rPr>
            <a:t>Latest rates: https://www.gov.uk/government/publications/benefit-and-pension-rates-2022-to-2023/proposed-benefit-and-pension-rates-2022-to-2023</a:t>
          </a:r>
          <a:endParaRPr lang="en-GB" sz="800">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32</xdr:row>
      <xdr:rowOff>38101</xdr:rowOff>
    </xdr:from>
    <xdr:to>
      <xdr:col>6</xdr:col>
      <xdr:colOff>619125</xdr:colOff>
      <xdr:row>36</xdr:row>
      <xdr:rowOff>57151</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885825" y="3819526"/>
          <a:ext cx="4752975" cy="666750"/>
        </a:xfrm>
        <a:prstGeom prst="rect">
          <a:avLst/>
        </a:prstGeom>
        <a:solidFill>
          <a:srgbClr val="FFFFFF"/>
        </a:solidFill>
        <a:ln w="9525">
          <a:noFill/>
          <a:miter lim="800000"/>
          <a:headEnd/>
          <a:tailEnd/>
        </a:ln>
      </xdr:spPr>
      <xdr:txBody>
        <a:bodyPr vertOverflow="clip" wrap="square" lIns="27432" tIns="22860" rIns="0" bIns="0" anchor="t" upright="1"/>
        <a:lstStyle/>
        <a:p>
          <a:pPr rtl="0" fontAlgn="base"/>
          <a:r>
            <a:rPr lang="en-GB" sz="800" b="0" i="1" baseline="0">
              <a:latin typeface="Arial" pitchFamily="34" charset="0"/>
              <a:ea typeface="+mn-ea"/>
              <a:cs typeface="Arial" pitchFamily="34" charset="0"/>
            </a:rPr>
            <a:t>Notes</a:t>
          </a:r>
          <a:r>
            <a:rPr lang="en-GB" sz="800" b="0" i="0" baseline="0">
              <a:latin typeface="Arial" pitchFamily="34" charset="0"/>
              <a:ea typeface="+mn-ea"/>
              <a:cs typeface="Arial" pitchFamily="34" charset="0"/>
            </a:rPr>
            <a:t>: Cases in payment. From October 2008, new claimants received the Employment and Support Allowance instead of Incapacity benefit. </a:t>
          </a:r>
        </a:p>
        <a:p>
          <a:pPr rtl="0" fontAlgn="base"/>
          <a:endParaRPr lang="en-GB" sz="800" b="0" i="0" baseline="0">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GB" sz="800" b="0" i="1" baseline="0">
              <a:latin typeface="Arial" pitchFamily="34" charset="0"/>
              <a:ea typeface="+mn-ea"/>
              <a:cs typeface="Arial" pitchFamily="34" charset="0"/>
            </a:rPr>
            <a:t>Source: </a:t>
          </a:r>
          <a:r>
            <a:rPr lang="en-GB" sz="800" b="0" i="0" baseline="0">
              <a:latin typeface="Arial" pitchFamily="34" charset="0"/>
              <a:ea typeface="+mn-ea"/>
              <a:cs typeface="Arial" pitchFamily="34" charset="0"/>
            </a:rPr>
            <a:t>Department for Work and Pensions statistics, Benefit expenditure and caseload tables 2022: https://www.gov.uk/government/publications/benefit-expenditure-and-caseload-tables-2022</a:t>
          </a:r>
          <a:endParaRPr lang="en-GB" sz="800">
            <a:latin typeface="Arial" pitchFamily="34" charset="0"/>
            <a:ea typeface="+mn-ea"/>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352425</xdr:colOff>
      <xdr:row>46</xdr:row>
      <xdr:rowOff>85725</xdr:rowOff>
    </xdr:from>
    <xdr:to>
      <xdr:col>8</xdr:col>
      <xdr:colOff>247650</xdr:colOff>
      <xdr:row>64</xdr:row>
      <xdr:rowOff>66675</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962025" y="6686550"/>
          <a:ext cx="4162425" cy="2895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Note</a:t>
          </a:r>
          <a:r>
            <a:rPr lang="en-GB" sz="800" b="0" i="0" u="none" strike="noStrike" baseline="0">
              <a:solidFill>
                <a:srgbClr val="000000"/>
              </a:solidFill>
              <a:latin typeface="Arial"/>
              <a:cs typeface="Arial"/>
            </a:rPr>
            <a:t>: Severe Disablement Allowance replaced Non-Contributory Invalidity Pension and Housewives' Non-Contributory Invalidity Pension from 29 November 1984.</a:t>
          </a:r>
        </a:p>
        <a:p>
          <a:pPr algn="l" rtl="0">
            <a:defRPr sz="1000"/>
          </a:pPr>
          <a:endParaRPr lang="en-GB" sz="800" b="0" i="0" u="none" strike="noStrike" baseline="0">
            <a:solidFill>
              <a:srgbClr val="000000"/>
            </a:solidFill>
            <a:latin typeface="Arial"/>
            <a:cs typeface="Arial"/>
          </a:endParaRPr>
        </a:p>
        <a:p>
          <a:pPr algn="l" rtl="0">
            <a:defRPr sz="1000"/>
          </a:pPr>
          <a:r>
            <a:rPr lang="en-GB" sz="800" b="0" i="1" u="none" strike="noStrike" baseline="0">
              <a:solidFill>
                <a:srgbClr val="000000"/>
              </a:solidFill>
              <a:latin typeface="Arial"/>
              <a:cs typeface="Arial"/>
            </a:rPr>
            <a:t>Footnotes</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(a) Age-Related Addition introduced from 3 December 1990 and depend upon the claimant's age when incapacity for work began:</a:t>
          </a:r>
        </a:p>
        <a:p>
          <a:pPr algn="l" rtl="0">
            <a:defRPr sz="1000"/>
          </a:pPr>
          <a:r>
            <a:rPr lang="en-GB" sz="800" b="0" i="0" u="none" strike="noStrike" baseline="0">
              <a:solidFill>
                <a:srgbClr val="000000"/>
              </a:solidFill>
              <a:latin typeface="Arial"/>
              <a:cs typeface="Arial"/>
            </a:rPr>
            <a:t>Higher rate: under age 40</a:t>
          </a:r>
        </a:p>
        <a:p>
          <a:pPr algn="l" rtl="0">
            <a:defRPr sz="1000"/>
          </a:pPr>
          <a:r>
            <a:rPr lang="en-GB" sz="800" b="0" i="0" u="none" strike="noStrike" baseline="0">
              <a:solidFill>
                <a:srgbClr val="000000"/>
              </a:solidFill>
              <a:latin typeface="Arial"/>
              <a:cs typeface="Arial"/>
            </a:rPr>
            <a:t>Middle rate: age 40-49</a:t>
          </a:r>
        </a:p>
        <a:p>
          <a:pPr algn="l" rtl="0">
            <a:defRPr sz="1000"/>
          </a:pPr>
          <a:r>
            <a:rPr lang="en-GB" sz="800" b="0" i="0" u="none" strike="noStrike" baseline="0">
              <a:solidFill>
                <a:srgbClr val="000000"/>
              </a:solidFill>
              <a:latin typeface="Arial"/>
              <a:cs typeface="Arial"/>
            </a:rPr>
            <a:t>Lower rate: age 50-59</a:t>
          </a:r>
        </a:p>
        <a:p>
          <a:pPr algn="l" rtl="0">
            <a:defRPr sz="1000"/>
          </a:pP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(b) Abolished for new claimants 6th April 2001</a:t>
          </a:r>
        </a:p>
        <a:p>
          <a:pPr algn="l" rtl="0">
            <a:defRPr sz="1000"/>
          </a:pPr>
          <a:endParaRPr lang="en-GB" sz="800" b="0" i="0" u="none" strike="noStrike" baseline="0">
            <a:solidFill>
              <a:srgbClr val="000000"/>
            </a:solidFill>
            <a:latin typeface="Arial"/>
            <a:cs typeface="Arial"/>
          </a:endParaRPr>
        </a:p>
        <a:p>
          <a:r>
            <a:rPr lang="en-GB" sz="800" i="1">
              <a:latin typeface="Arial" pitchFamily="34" charset="0"/>
              <a:ea typeface="+mn-ea"/>
              <a:cs typeface="Arial" pitchFamily="34" charset="0"/>
            </a:rPr>
            <a:t>Source</a:t>
          </a:r>
          <a:r>
            <a:rPr lang="en-GB" sz="800">
              <a:latin typeface="Arial" pitchFamily="34" charset="0"/>
              <a:ea typeface="+mn-ea"/>
              <a:cs typeface="Arial" pitchFamily="34" charset="0"/>
            </a:rPr>
            <a:t>:  Department of Social Security (various years), Social Security Statistics, London: Government Statistical Service; Department for Work and Pensions (various years), Work and Pensions Statistics, London: Government Statistical Service; Child Poverty Action Group, Welfare Benefits Handbook (various years), London: CPAG. </a:t>
          </a:r>
        </a:p>
        <a:p>
          <a:r>
            <a:rPr lang="en-GB" sz="800">
              <a:latin typeface="Arial" pitchFamily="34" charset="0"/>
              <a:ea typeface="+mn-ea"/>
              <a:cs typeface="Arial" pitchFamily="34" charset="0"/>
            </a:rPr>
            <a:t>Latest rates:</a:t>
          </a:r>
          <a:r>
            <a:rPr lang="en-GB" sz="800" baseline="0">
              <a:latin typeface="Arial" pitchFamily="34" charset="0"/>
              <a:ea typeface="+mn-ea"/>
              <a:cs typeface="Arial" pitchFamily="34" charset="0"/>
            </a:rPr>
            <a:t> https://www.gov.uk/government/publications/benefit-and-pension-rates-2022-to-2023/proposed-benefit-and-pension-rates-2022-to-2023</a:t>
          </a:r>
          <a:endParaRPr lang="en-GB" sz="8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180975</xdr:colOff>
      <xdr:row>48</xdr:row>
      <xdr:rowOff>142875</xdr:rowOff>
    </xdr:from>
    <xdr:to>
      <xdr:col>4</xdr:col>
      <xdr:colOff>200025</xdr:colOff>
      <xdr:row>54</xdr:row>
      <xdr:rowOff>85725</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847725" y="6943725"/>
          <a:ext cx="3600450" cy="914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Note:  </a:t>
          </a:r>
          <a:r>
            <a:rPr lang="en-GB" sz="800" b="0" i="0" u="none" strike="noStrike" baseline="0">
              <a:solidFill>
                <a:srgbClr val="000000"/>
              </a:solidFill>
              <a:latin typeface="Arial"/>
              <a:cs typeface="Arial"/>
            </a:rPr>
            <a:t>Figures prior to 1984 are for the Non-Contributory Invalidity  Pension. SDA was abolished for new claimants from 6th April 2001</a:t>
          </a:r>
        </a:p>
        <a:p>
          <a:pPr algn="l" rtl="0">
            <a:defRPr sz="1000"/>
          </a:pPr>
          <a:endParaRPr lang="en-GB" sz="800" b="0" i="1"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800" b="0" i="1" baseline="0">
              <a:latin typeface="Arial" pitchFamily="34" charset="0"/>
              <a:ea typeface="+mn-ea"/>
              <a:cs typeface="Arial" pitchFamily="34" charset="0"/>
            </a:rPr>
            <a:t>Source</a:t>
          </a:r>
          <a:r>
            <a:rPr lang="en-GB" sz="800" b="0" i="0" baseline="0">
              <a:latin typeface="Arial" pitchFamily="34" charset="0"/>
              <a:ea typeface="+mn-ea"/>
              <a:cs typeface="Arial" pitchFamily="34" charset="0"/>
            </a:rPr>
            <a:t>: Department for Work and Pensions statistics, Benefit expenditure and caseload tables 2022: https://www.gov.uk/government/publications/benefit-expenditure-and-caseload-tables-2022</a:t>
          </a:r>
          <a:endParaRPr lang="en-GB" sz="1000">
            <a:latin typeface="+mn-lt"/>
            <a:ea typeface="+mn-ea"/>
            <a:cs typeface="+mn-cs"/>
          </a:endParaRPr>
        </a:p>
        <a:p>
          <a:pPr algn="l" rtl="0">
            <a:defRPr sz="1000"/>
          </a:pPr>
          <a:endParaRPr lang="en-GB" sz="8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190500</xdr:colOff>
      <xdr:row>38</xdr:row>
      <xdr:rowOff>104775</xdr:rowOff>
    </xdr:from>
    <xdr:to>
      <xdr:col>7</xdr:col>
      <xdr:colOff>590550</xdr:colOff>
      <xdr:row>55</xdr:row>
      <xdr:rowOff>66675</xdr:rowOff>
    </xdr:to>
    <xdr:sp macro="" textlink="">
      <xdr:nvSpPr>
        <xdr:cNvPr id="2049" name="Text Box 1">
          <a:extLst>
            <a:ext uri="{FF2B5EF4-FFF2-40B4-BE49-F238E27FC236}">
              <a16:creationId xmlns:a16="http://schemas.microsoft.com/office/drawing/2014/main" id="{00000000-0008-0000-0700-000001080000}"/>
            </a:ext>
          </a:extLst>
        </xdr:cNvPr>
        <xdr:cNvSpPr txBox="1">
          <a:spLocks noChangeArrowheads="1"/>
        </xdr:cNvSpPr>
      </xdr:nvSpPr>
      <xdr:spPr bwMode="auto">
        <a:xfrm>
          <a:off x="1123950" y="5857875"/>
          <a:ext cx="4514850" cy="23907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Footnotes</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(a) Invalidity Allowance is payable with Invalidity Pension and the rates depend on age when incapacity began:</a:t>
          </a:r>
        </a:p>
        <a:p>
          <a:pPr algn="l" rtl="0">
            <a:defRPr sz="1000"/>
          </a:pPr>
          <a:r>
            <a:rPr lang="en-GB" sz="800" b="0" i="0" u="none" strike="noStrike" baseline="0">
              <a:solidFill>
                <a:srgbClr val="000000"/>
              </a:solidFill>
              <a:latin typeface="Arial"/>
              <a:cs typeface="Arial"/>
            </a:rPr>
            <a:t>Higher rate: under age 40</a:t>
          </a:r>
        </a:p>
        <a:p>
          <a:pPr algn="l" rtl="0">
            <a:defRPr sz="1000"/>
          </a:pPr>
          <a:r>
            <a:rPr lang="en-GB" sz="800" b="0" i="0" u="none" strike="noStrike" baseline="0">
              <a:solidFill>
                <a:srgbClr val="000000"/>
              </a:solidFill>
              <a:latin typeface="Arial"/>
              <a:cs typeface="Arial"/>
            </a:rPr>
            <a:t>Middle rate: age 40-49</a:t>
          </a:r>
        </a:p>
        <a:p>
          <a:pPr algn="l" rtl="0">
            <a:defRPr sz="1000"/>
          </a:pPr>
          <a:r>
            <a:rPr lang="en-GB" sz="800" b="0" i="0" u="none" strike="noStrike" baseline="0">
              <a:solidFill>
                <a:srgbClr val="000000"/>
              </a:solidFill>
              <a:latin typeface="Arial"/>
              <a:cs typeface="Arial"/>
            </a:rPr>
            <a:t>Lower rate: age 50-59 (men), 50-54 (women)</a:t>
          </a:r>
        </a:p>
        <a:p>
          <a:pPr algn="l" rtl="0">
            <a:defRPr sz="1000"/>
          </a:pP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(b) Until 10 April 1975, children after the second warranted a lower increase than the second.  Figures given here are for the second child.</a:t>
          </a:r>
        </a:p>
        <a:p>
          <a:pPr algn="l" rtl="0">
            <a:defRPr sz="1000"/>
          </a:pP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(c) Incapacity Benefit was introduced from 13 April 1995 to replace Invalidity Benefit.  The rates shown after this date are for transitionally protected cases only.</a:t>
          </a:r>
        </a:p>
        <a:p>
          <a:pPr algn="l" rtl="0">
            <a:defRPr sz="1000"/>
          </a:pPr>
          <a:endParaRPr lang="en-GB" sz="800" b="0" i="0" u="none" strike="noStrike" baseline="0">
            <a:solidFill>
              <a:srgbClr val="000000"/>
            </a:solidFill>
            <a:latin typeface="Arial"/>
            <a:cs typeface="Arial"/>
          </a:endParaRPr>
        </a:p>
        <a:p>
          <a:pPr algn="l" rtl="0">
            <a:defRPr sz="1000"/>
          </a:pPr>
          <a:r>
            <a:rPr lang="en-GB" sz="800" b="0" i="1" u="none" strike="noStrike" baseline="0">
              <a:solidFill>
                <a:srgbClr val="000000"/>
              </a:solidFill>
              <a:latin typeface="Arial"/>
              <a:cs typeface="Arial"/>
            </a:rPr>
            <a:t>Source</a:t>
          </a:r>
          <a:r>
            <a:rPr lang="en-GB" sz="800" b="0" i="0" u="none" strike="noStrike" baseline="0">
              <a:solidFill>
                <a:srgbClr val="000000"/>
              </a:solidFill>
              <a:latin typeface="Arial"/>
              <a:cs typeface="Arial"/>
            </a:rPr>
            <a:t>: Department of Social Security (various years), Social Security Statistics, London: Government Statistical Service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85725</xdr:colOff>
      <xdr:row>21</xdr:row>
      <xdr:rowOff>57151</xdr:rowOff>
    </xdr:from>
    <xdr:to>
      <xdr:col>6</xdr:col>
      <xdr:colOff>628650</xdr:colOff>
      <xdr:row>26</xdr:row>
      <xdr:rowOff>47626</xdr:rowOff>
    </xdr:to>
    <xdr:sp macro="" textlink="">
      <xdr:nvSpPr>
        <xdr:cNvPr id="2" name="Text Box 2">
          <a:extLst>
            <a:ext uri="{FF2B5EF4-FFF2-40B4-BE49-F238E27FC236}">
              <a16:creationId xmlns:a16="http://schemas.microsoft.com/office/drawing/2014/main" id="{00000000-0008-0000-0800-000002000000}"/>
            </a:ext>
          </a:extLst>
        </xdr:cNvPr>
        <xdr:cNvSpPr txBox="1">
          <a:spLocks noChangeArrowheads="1"/>
        </xdr:cNvSpPr>
      </xdr:nvSpPr>
      <xdr:spPr bwMode="auto">
        <a:xfrm>
          <a:off x="895350" y="3352801"/>
          <a:ext cx="4752975" cy="800100"/>
        </a:xfrm>
        <a:prstGeom prst="rect">
          <a:avLst/>
        </a:prstGeom>
        <a:solidFill>
          <a:srgbClr val="FFFFFF"/>
        </a:solidFill>
        <a:ln w="9525">
          <a:noFill/>
          <a:miter lim="800000"/>
          <a:headEnd/>
          <a:tailEnd/>
        </a:ln>
      </xdr:spPr>
      <xdr:txBody>
        <a:bodyPr vertOverflow="clip" wrap="square" lIns="27432" tIns="22860" rIns="0" bIns="0" anchor="t" upright="1"/>
        <a:lstStyle/>
        <a:p>
          <a:pPr rtl="0" fontAlgn="base"/>
          <a:r>
            <a:rPr lang="en-GB" sz="800" b="0" i="1" baseline="0">
              <a:latin typeface="Arial" pitchFamily="34" charset="0"/>
              <a:ea typeface="+mn-ea"/>
              <a:cs typeface="Arial" pitchFamily="34" charset="0"/>
            </a:rPr>
            <a:t>Note: </a:t>
          </a:r>
          <a:r>
            <a:rPr lang="en-GB" sz="800" b="0" i="0" baseline="0">
              <a:latin typeface="Arial" pitchFamily="34" charset="0"/>
              <a:ea typeface="+mn-ea"/>
              <a:cs typeface="Arial" pitchFamily="34" charset="0"/>
            </a:rPr>
            <a:t>Incapacity Benefit replaced Invalidity Benefit for new claimants from 13 April 1995</a:t>
          </a:r>
        </a:p>
        <a:p>
          <a:pPr rtl="0" fontAlgn="base"/>
          <a:endParaRPr lang="en-GB" sz="800" b="0" i="0" baseline="0">
            <a:latin typeface="Arial" pitchFamily="34" charset="0"/>
            <a:ea typeface="+mn-ea"/>
            <a:cs typeface="Arial" pitchFamily="34" charset="0"/>
          </a:endParaRPr>
        </a:p>
        <a:p>
          <a:pPr rtl="0" eaLnBrk="1" fontAlgn="auto" latinLnBrk="0" hangingPunct="1"/>
          <a:r>
            <a:rPr lang="en-GB" sz="800" b="0" i="1" baseline="0">
              <a:latin typeface="Arial" pitchFamily="34" charset="0"/>
              <a:ea typeface="+mn-ea"/>
              <a:cs typeface="Arial" pitchFamily="34" charset="0"/>
            </a:rPr>
            <a:t>Source</a:t>
          </a:r>
          <a:r>
            <a:rPr lang="en-GB" sz="800" b="0" i="0" baseline="0">
              <a:latin typeface="Arial" pitchFamily="34" charset="0"/>
              <a:ea typeface="+mn-ea"/>
              <a:cs typeface="Arial" pitchFamily="34" charset="0"/>
            </a:rPr>
            <a:t>:  DWP benefit tables:</a:t>
          </a:r>
        </a:p>
        <a:p>
          <a:pPr rtl="0" eaLnBrk="1" fontAlgn="auto" latinLnBrk="0" hangingPunct="1"/>
          <a:r>
            <a:rPr lang="en-GB" sz="800" b="0" i="0" baseline="0">
              <a:latin typeface="Arial" pitchFamily="34" charset="0"/>
              <a:ea typeface="+mn-ea"/>
              <a:cs typeface="Arial" pitchFamily="34" charset="0"/>
            </a:rPr>
            <a:t>http://statistics.dwp.gov.uk/asd/asd4/index.php?page=long_term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8"/>
  <sheetViews>
    <sheetView showGridLines="0" workbookViewId="0">
      <pane xSplit="1" ySplit="4" topLeftCell="B8" activePane="bottomRight" state="frozen"/>
      <selection pane="topRight" activeCell="B1" sqref="B1"/>
      <selection pane="bottomLeft" activeCell="A5" sqref="A5"/>
      <selection pane="bottomRight" activeCell="D32" sqref="D32"/>
    </sheetView>
  </sheetViews>
  <sheetFormatPr defaultRowHeight="11.25" x14ac:dyDescent="0.2"/>
  <cols>
    <col min="1" max="1" width="12.140625" style="66" customWidth="1"/>
    <col min="2" max="5" width="10.28515625" style="3" customWidth="1"/>
    <col min="6" max="6" width="10.85546875" style="3" customWidth="1"/>
    <col min="7" max="7" width="12" style="3" customWidth="1"/>
    <col min="8" max="8" width="14.28515625" style="3" customWidth="1"/>
    <col min="9" max="9" width="12.5703125" style="3" customWidth="1"/>
    <col min="10" max="10" width="15.140625" style="3" customWidth="1"/>
    <col min="11" max="11" width="15" style="3" customWidth="1"/>
    <col min="12" max="12" width="16.7109375" style="3" customWidth="1"/>
    <col min="13" max="14" width="10.28515625" style="3" customWidth="1"/>
    <col min="15" max="15" width="4.7109375" style="3" customWidth="1"/>
    <col min="16" max="16" width="10.28515625" style="3" customWidth="1"/>
    <col min="17" max="17" width="9.7109375" style="3" customWidth="1"/>
    <col min="18" max="18" width="4.7109375" style="3" customWidth="1"/>
    <col min="19" max="21" width="11.28515625" style="3" customWidth="1"/>
    <col min="22" max="23" width="10.28515625" style="3" customWidth="1"/>
    <col min="24" max="53" width="11.28515625" style="3" customWidth="1"/>
    <col min="54" max="58" width="11.28515625" style="1" customWidth="1"/>
    <col min="59" max="16384" width="9.140625" style="1"/>
  </cols>
  <sheetData>
    <row r="1" spans="1:53" s="13" customFormat="1" ht="16.5" customHeight="1" x14ac:dyDescent="0.2">
      <c r="A1" s="64"/>
      <c r="B1" s="13" t="s">
        <v>58</v>
      </c>
      <c r="C1" s="14"/>
      <c r="D1" s="14"/>
      <c r="E1" s="14"/>
      <c r="F1" s="19" t="s">
        <v>1</v>
      </c>
      <c r="G1" s="14"/>
      <c r="H1" s="14"/>
      <c r="I1" s="14"/>
      <c r="J1" s="14"/>
      <c r="K1" s="14"/>
      <c r="L1" s="14"/>
      <c r="O1" s="14"/>
      <c r="R1" s="14"/>
      <c r="S1" s="19"/>
      <c r="T1" s="15"/>
      <c r="U1" s="15"/>
      <c r="V1" s="14"/>
      <c r="W1" s="14"/>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row>
    <row r="2" spans="1:53" s="23" customFormat="1" ht="17.25" customHeight="1" x14ac:dyDescent="0.2">
      <c r="A2" s="115" t="s">
        <v>0</v>
      </c>
      <c r="B2" s="116"/>
      <c r="C2" s="116"/>
      <c r="D2" s="116"/>
      <c r="E2" s="116"/>
      <c r="F2" s="116"/>
      <c r="G2" s="20"/>
      <c r="H2" s="116"/>
      <c r="I2" s="116"/>
      <c r="J2" s="116"/>
      <c r="K2" s="116"/>
      <c r="M2" s="116"/>
      <c r="N2" s="116"/>
      <c r="O2" s="20"/>
      <c r="P2" s="116"/>
      <c r="Q2" s="116"/>
      <c r="S2" s="116"/>
      <c r="T2" s="116"/>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row>
    <row r="3" spans="1:53" s="24" customFormat="1" ht="15" customHeight="1" x14ac:dyDescent="0.2">
      <c r="A3" s="115"/>
      <c r="B3" s="113" t="s">
        <v>62</v>
      </c>
      <c r="C3" s="113"/>
      <c r="D3" s="21"/>
      <c r="E3" s="113" t="s">
        <v>63</v>
      </c>
      <c r="F3" s="113"/>
      <c r="G3" s="114"/>
      <c r="H3" s="114"/>
      <c r="I3" s="114"/>
      <c r="J3" s="114"/>
      <c r="K3" s="114"/>
      <c r="L3" s="114"/>
      <c r="M3" s="114"/>
      <c r="O3" s="21"/>
      <c r="P3" s="113"/>
      <c r="Q3" s="113"/>
      <c r="R3" s="21"/>
      <c r="T3" s="25"/>
      <c r="U3" s="25"/>
      <c r="V3" s="25"/>
      <c r="W3" s="25"/>
      <c r="X3" s="25"/>
      <c r="Y3" s="113"/>
      <c r="Z3" s="113"/>
      <c r="AA3" s="113"/>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row>
    <row r="4" spans="1:53" s="67" customFormat="1" ht="22.5" x14ac:dyDescent="0.2">
      <c r="A4" s="115"/>
      <c r="B4" s="31" t="s">
        <v>60</v>
      </c>
      <c r="C4" s="31" t="s">
        <v>61</v>
      </c>
      <c r="D4" s="31"/>
      <c r="E4" s="31" t="s">
        <v>64</v>
      </c>
      <c r="F4" s="31" t="s">
        <v>65</v>
      </c>
      <c r="G4" s="31" t="s">
        <v>66</v>
      </c>
      <c r="H4" s="31" t="s">
        <v>67</v>
      </c>
      <c r="I4" s="31" t="s">
        <v>68</v>
      </c>
      <c r="J4" s="31" t="s">
        <v>69</v>
      </c>
      <c r="K4" s="31" t="s">
        <v>70</v>
      </c>
      <c r="L4" s="31" t="s">
        <v>71</v>
      </c>
      <c r="M4" s="31"/>
      <c r="N4" s="31"/>
      <c r="O4" s="31"/>
      <c r="P4" s="31"/>
      <c r="Q4" s="31"/>
      <c r="R4" s="31"/>
      <c r="S4" s="31"/>
      <c r="T4" s="31"/>
      <c r="U4" s="31"/>
      <c r="X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row>
    <row r="5" spans="1:53" x14ac:dyDescent="0.2">
      <c r="A5" s="65">
        <v>39909</v>
      </c>
      <c r="B5" s="52">
        <v>50.95</v>
      </c>
      <c r="C5" s="52">
        <v>64.3</v>
      </c>
      <c r="D5" s="52"/>
      <c r="E5" s="52">
        <v>50.95</v>
      </c>
      <c r="F5" s="52">
        <v>76.900000000000006</v>
      </c>
      <c r="G5" s="52">
        <v>64.3</v>
      </c>
      <c r="H5" s="52">
        <v>100.95</v>
      </c>
      <c r="I5" s="52">
        <v>100.95</v>
      </c>
      <c r="J5" s="52">
        <v>50.95</v>
      </c>
      <c r="K5" s="52">
        <v>64.3</v>
      </c>
      <c r="L5" s="52">
        <v>64.3</v>
      </c>
      <c r="M5" s="52"/>
      <c r="N5" s="52"/>
      <c r="O5" s="52"/>
      <c r="P5" s="52"/>
      <c r="Q5" s="52"/>
      <c r="R5" s="52"/>
      <c r="S5" s="52"/>
      <c r="T5" s="52"/>
    </row>
    <row r="6" spans="1:53" x14ac:dyDescent="0.2">
      <c r="A6" s="65">
        <v>40280</v>
      </c>
      <c r="B6" s="52">
        <v>51.85</v>
      </c>
      <c r="C6" s="52">
        <v>65.45</v>
      </c>
      <c r="D6" s="52"/>
      <c r="E6" s="52">
        <v>51.85</v>
      </c>
      <c r="F6" s="52">
        <v>78.3</v>
      </c>
      <c r="G6" s="52">
        <v>65.45</v>
      </c>
      <c r="H6" s="52">
        <v>102.75</v>
      </c>
      <c r="I6" s="52">
        <v>102.75</v>
      </c>
      <c r="J6" s="52">
        <v>51.85</v>
      </c>
      <c r="K6" s="52">
        <v>65.45</v>
      </c>
      <c r="L6" s="52">
        <v>65.45</v>
      </c>
    </row>
    <row r="7" spans="1:53" x14ac:dyDescent="0.2">
      <c r="A7" s="65">
        <v>40644</v>
      </c>
      <c r="B7" s="52">
        <v>53.45</v>
      </c>
      <c r="C7" s="52">
        <v>67.5</v>
      </c>
      <c r="D7" s="52"/>
      <c r="E7" s="52">
        <v>53.45</v>
      </c>
      <c r="F7" s="52">
        <v>80.75</v>
      </c>
      <c r="G7" s="52">
        <v>67.5</v>
      </c>
      <c r="H7" s="52">
        <v>105.95</v>
      </c>
      <c r="I7" s="52">
        <v>105.95</v>
      </c>
      <c r="J7" s="52">
        <v>53.45</v>
      </c>
      <c r="K7" s="52">
        <v>67.5</v>
      </c>
      <c r="L7" s="52">
        <v>67.5</v>
      </c>
    </row>
    <row r="8" spans="1:53" x14ac:dyDescent="0.2">
      <c r="A8" s="65">
        <v>41008</v>
      </c>
      <c r="B8" s="52">
        <v>56.25</v>
      </c>
      <c r="C8" s="52">
        <v>71</v>
      </c>
      <c r="D8" s="52"/>
      <c r="E8" s="52">
        <v>56.25</v>
      </c>
      <c r="F8" s="52">
        <v>84.95</v>
      </c>
      <c r="G8" s="52">
        <v>71</v>
      </c>
      <c r="H8" s="52">
        <v>111.45</v>
      </c>
      <c r="I8" s="52">
        <v>111.45</v>
      </c>
      <c r="J8" s="52">
        <v>56.25</v>
      </c>
      <c r="K8" s="52">
        <v>71</v>
      </c>
      <c r="L8" s="52">
        <v>71</v>
      </c>
    </row>
    <row r="9" spans="1:53" x14ac:dyDescent="0.2">
      <c r="A9" s="65">
        <v>41372</v>
      </c>
      <c r="B9" s="52">
        <v>56.8</v>
      </c>
      <c r="C9" s="52">
        <v>71.7</v>
      </c>
      <c r="D9" s="52"/>
      <c r="E9" s="52">
        <v>56.8</v>
      </c>
      <c r="F9" s="52">
        <v>85.8</v>
      </c>
      <c r="G9" s="52">
        <v>71.7</v>
      </c>
      <c r="H9" s="52">
        <v>112.55</v>
      </c>
      <c r="I9" s="52">
        <v>112.55</v>
      </c>
      <c r="J9" s="52">
        <v>56.8</v>
      </c>
      <c r="K9" s="52">
        <v>71.7</v>
      </c>
      <c r="L9" s="52">
        <v>71.7</v>
      </c>
    </row>
    <row r="10" spans="1:53" x14ac:dyDescent="0.2">
      <c r="A10" s="65">
        <v>41736</v>
      </c>
      <c r="B10" s="52">
        <v>57.35</v>
      </c>
      <c r="C10" s="52">
        <v>72.400000000000006</v>
      </c>
      <c r="D10" s="52"/>
      <c r="E10" s="52">
        <v>57.35</v>
      </c>
      <c r="F10" s="52">
        <v>86.65</v>
      </c>
      <c r="G10" s="52">
        <v>72.400000000000006</v>
      </c>
      <c r="H10" s="52">
        <v>113.7</v>
      </c>
      <c r="I10" s="52">
        <v>113.7</v>
      </c>
      <c r="J10" s="52">
        <v>57.35</v>
      </c>
      <c r="K10" s="52">
        <v>72.400000000000006</v>
      </c>
      <c r="L10" s="52">
        <v>72.400000000000006</v>
      </c>
    </row>
    <row r="11" spans="1:53" x14ac:dyDescent="0.2">
      <c r="A11" s="65">
        <v>42100</v>
      </c>
      <c r="B11" s="52">
        <v>57.9</v>
      </c>
      <c r="C11" s="52">
        <v>73.099999999999994</v>
      </c>
      <c r="D11" s="52"/>
      <c r="E11" s="52">
        <v>57.9</v>
      </c>
      <c r="F11" s="52">
        <v>87.5</v>
      </c>
      <c r="G11" s="52">
        <v>73.099999999999994</v>
      </c>
      <c r="H11" s="52">
        <v>114.85</v>
      </c>
      <c r="I11" s="52">
        <v>114.85</v>
      </c>
      <c r="J11" s="52">
        <v>57.9</v>
      </c>
      <c r="K11" s="52">
        <v>73.099999999999994</v>
      </c>
      <c r="L11" s="52">
        <v>73.099999999999994</v>
      </c>
    </row>
    <row r="12" spans="1:53" x14ac:dyDescent="0.2">
      <c r="A12" s="65">
        <v>42471</v>
      </c>
      <c r="B12" s="52">
        <v>57.9</v>
      </c>
      <c r="C12" s="52">
        <v>73.099999999999994</v>
      </c>
      <c r="D12" s="52"/>
      <c r="E12" s="52">
        <v>57.9</v>
      </c>
      <c r="F12" s="52">
        <v>87.5</v>
      </c>
      <c r="G12" s="52">
        <v>73.099999999999994</v>
      </c>
      <c r="H12" s="52">
        <v>114.85</v>
      </c>
      <c r="I12" s="52">
        <v>114.85</v>
      </c>
      <c r="J12" s="52">
        <v>57.9</v>
      </c>
      <c r="K12" s="52">
        <v>73.099999999999994</v>
      </c>
      <c r="L12" s="52">
        <v>73.099999999999994</v>
      </c>
    </row>
    <row r="13" spans="1:53" x14ac:dyDescent="0.2">
      <c r="A13" s="72">
        <v>42835</v>
      </c>
      <c r="B13" s="52">
        <v>57.9</v>
      </c>
      <c r="C13" s="52">
        <v>73.099999999999994</v>
      </c>
      <c r="D13" s="52"/>
      <c r="E13" s="52">
        <v>57.9</v>
      </c>
      <c r="F13" s="52">
        <v>87.5</v>
      </c>
      <c r="G13" s="52">
        <v>73.099999999999994</v>
      </c>
      <c r="H13" s="52">
        <v>114.85</v>
      </c>
      <c r="I13" s="52">
        <v>114.85</v>
      </c>
      <c r="J13" s="52">
        <v>57.9</v>
      </c>
      <c r="K13" s="52">
        <v>73.099999999999994</v>
      </c>
      <c r="L13" s="52">
        <v>73.099999999999994</v>
      </c>
    </row>
    <row r="14" spans="1:53" x14ac:dyDescent="0.2">
      <c r="A14" s="72">
        <v>43199</v>
      </c>
      <c r="B14" s="52">
        <v>57.9</v>
      </c>
      <c r="C14" s="52">
        <v>73.099999999999994</v>
      </c>
      <c r="D14" s="52"/>
      <c r="E14" s="52">
        <v>57.9</v>
      </c>
      <c r="F14" s="52">
        <v>87.5</v>
      </c>
      <c r="G14" s="52">
        <v>73.099999999999994</v>
      </c>
      <c r="H14" s="52">
        <v>114.85</v>
      </c>
      <c r="I14" s="52">
        <v>114.85</v>
      </c>
      <c r="J14" s="52">
        <v>57.9</v>
      </c>
      <c r="K14" s="52">
        <v>73.099999999999994</v>
      </c>
      <c r="L14" s="52">
        <v>73.099999999999994</v>
      </c>
    </row>
    <row r="15" spans="1:53" x14ac:dyDescent="0.2">
      <c r="A15" s="72">
        <v>43563</v>
      </c>
      <c r="B15" s="52">
        <v>57.9</v>
      </c>
      <c r="C15" s="52">
        <v>73.099999999999994</v>
      </c>
      <c r="D15" s="52"/>
      <c r="E15" s="52">
        <v>57.9</v>
      </c>
      <c r="F15" s="52">
        <v>87.5</v>
      </c>
      <c r="G15" s="52">
        <v>73.099999999999994</v>
      </c>
      <c r="H15" s="52">
        <v>114.85</v>
      </c>
      <c r="I15" s="52">
        <v>114.85</v>
      </c>
      <c r="J15" s="52">
        <v>57.9</v>
      </c>
      <c r="K15" s="52">
        <v>73.099999999999994</v>
      </c>
      <c r="L15" s="52">
        <v>73.099999999999994</v>
      </c>
    </row>
    <row r="16" spans="1:53" x14ac:dyDescent="0.2">
      <c r="A16" s="72">
        <v>43927</v>
      </c>
      <c r="B16" s="52">
        <v>58.9</v>
      </c>
      <c r="C16" s="52">
        <v>74.349999999999994</v>
      </c>
      <c r="D16" s="52"/>
      <c r="E16" s="52">
        <v>58.9</v>
      </c>
      <c r="F16" s="52">
        <v>89</v>
      </c>
      <c r="G16" s="52">
        <v>74.349999999999994</v>
      </c>
      <c r="H16" s="52">
        <v>116.8</v>
      </c>
      <c r="I16" s="52">
        <v>116.8</v>
      </c>
      <c r="J16" s="52">
        <v>58.9</v>
      </c>
      <c r="K16" s="52">
        <v>74.349999999999994</v>
      </c>
      <c r="L16" s="52">
        <v>74.349999999999994</v>
      </c>
    </row>
    <row r="17" spans="1:12" x14ac:dyDescent="0.2">
      <c r="A17" s="72">
        <v>44298</v>
      </c>
      <c r="B17" s="52">
        <v>59.2</v>
      </c>
      <c r="C17" s="52">
        <v>74.7</v>
      </c>
      <c r="D17" s="52"/>
      <c r="E17" s="52">
        <v>59.2</v>
      </c>
      <c r="F17" s="52">
        <v>89.45</v>
      </c>
      <c r="G17" s="52">
        <v>74.7</v>
      </c>
      <c r="H17" s="52">
        <v>117.4</v>
      </c>
      <c r="I17" s="52">
        <v>117.4</v>
      </c>
      <c r="J17" s="52">
        <v>59.2</v>
      </c>
      <c r="K17" s="52">
        <v>74.7</v>
      </c>
      <c r="L17" s="52">
        <v>74.7</v>
      </c>
    </row>
    <row r="18" spans="1:12" x14ac:dyDescent="0.2">
      <c r="A18" s="72">
        <v>44662</v>
      </c>
      <c r="B18" s="52">
        <v>61.05</v>
      </c>
      <c r="C18" s="52">
        <v>77</v>
      </c>
      <c r="D18" s="52"/>
      <c r="E18" s="52">
        <v>61.05</v>
      </c>
      <c r="F18" s="52">
        <v>92.2</v>
      </c>
      <c r="G18" s="52">
        <v>77</v>
      </c>
      <c r="H18" s="52">
        <v>121.05</v>
      </c>
      <c r="I18" s="52">
        <v>121.05</v>
      </c>
      <c r="J18" s="52">
        <v>61.05</v>
      </c>
      <c r="K18" s="52">
        <v>77</v>
      </c>
      <c r="L18" s="52">
        <v>77</v>
      </c>
    </row>
  </sheetData>
  <mergeCells count="10">
    <mergeCell ref="P3:Q3"/>
    <mergeCell ref="Y3:AA3"/>
    <mergeCell ref="E3:M3"/>
    <mergeCell ref="A2:A4"/>
    <mergeCell ref="B2:F2"/>
    <mergeCell ref="H2:K2"/>
    <mergeCell ref="M2:N2"/>
    <mergeCell ref="P2:Q2"/>
    <mergeCell ref="S2:T2"/>
    <mergeCell ref="B3:C3"/>
  </mergeCells>
  <pageMargins left="0.7" right="0.7" top="0.75" bottom="0.75" header="0.3" footer="0.3"/>
  <pageSetup paperSize="9" orientation="portrait"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9"/>
  <sheetViews>
    <sheetView showGridLines="0" workbookViewId="0">
      <pane xSplit="1" ySplit="3" topLeftCell="B25" activePane="bottomRight" state="frozen"/>
      <selection pane="topRight" activeCell="B1" sqref="B1"/>
      <selection pane="bottomLeft" activeCell="A4" sqref="A4"/>
      <selection pane="bottomRight" activeCell="Q48" sqref="Q48"/>
    </sheetView>
  </sheetViews>
  <sheetFormatPr defaultRowHeight="11.25" x14ac:dyDescent="0.2"/>
  <cols>
    <col min="1" max="1" width="14.7109375" style="11" customWidth="1"/>
    <col min="2" max="9" width="10.28515625" style="1" customWidth="1"/>
    <col min="10" max="16384" width="9.140625" style="1"/>
  </cols>
  <sheetData>
    <row r="1" spans="1:10" s="16" customFormat="1" ht="16.5" customHeight="1" x14ac:dyDescent="0.2">
      <c r="B1" s="13" t="s">
        <v>19</v>
      </c>
      <c r="J1" s="38" t="s">
        <v>1</v>
      </c>
    </row>
    <row r="2" spans="1:10" s="40" customFormat="1" ht="17.25" customHeight="1" x14ac:dyDescent="0.2">
      <c r="A2" s="39" t="s">
        <v>0</v>
      </c>
      <c r="B2" s="130" t="s">
        <v>45</v>
      </c>
      <c r="C2" s="130"/>
      <c r="D2" s="130"/>
      <c r="E2" s="130" t="s">
        <v>40</v>
      </c>
      <c r="F2" s="130"/>
      <c r="G2" s="130"/>
      <c r="H2" s="130"/>
      <c r="I2" s="130"/>
    </row>
    <row r="3" spans="1:10" s="43" customFormat="1" ht="22.5" x14ac:dyDescent="0.2">
      <c r="A3" s="41"/>
      <c r="B3" s="42" t="s">
        <v>43</v>
      </c>
      <c r="C3" s="42" t="s">
        <v>50</v>
      </c>
      <c r="D3" s="42" t="s">
        <v>44</v>
      </c>
      <c r="E3" s="42" t="s">
        <v>14</v>
      </c>
      <c r="F3" s="42" t="s">
        <v>47</v>
      </c>
      <c r="G3" s="42" t="s">
        <v>48</v>
      </c>
      <c r="H3" s="42" t="s">
        <v>49</v>
      </c>
      <c r="I3" s="42" t="s">
        <v>42</v>
      </c>
    </row>
    <row r="4" spans="1:10" s="2" customFormat="1" x14ac:dyDescent="0.2">
      <c r="A4" s="10">
        <v>17719</v>
      </c>
      <c r="B4" s="6">
        <v>1.3</v>
      </c>
      <c r="C4" s="6">
        <v>0.8</v>
      </c>
      <c r="D4" s="6">
        <v>0.75</v>
      </c>
      <c r="E4" s="6">
        <v>0.8</v>
      </c>
      <c r="F4" s="7" t="s">
        <v>20</v>
      </c>
      <c r="G4" s="7" t="s">
        <v>2</v>
      </c>
      <c r="H4" s="7" t="s">
        <v>2</v>
      </c>
      <c r="I4" s="7" t="s">
        <v>2</v>
      </c>
    </row>
    <row r="5" spans="1:10" s="2" customFormat="1" x14ac:dyDescent="0.2">
      <c r="A5" s="10">
        <v>18870</v>
      </c>
      <c r="B5" s="6">
        <v>1.3</v>
      </c>
      <c r="C5" s="6">
        <v>0.8</v>
      </c>
      <c r="D5" s="6">
        <v>0.75</v>
      </c>
      <c r="E5" s="6">
        <v>0.8</v>
      </c>
      <c r="F5" s="6">
        <v>0.5</v>
      </c>
      <c r="G5" s="7" t="s">
        <v>21</v>
      </c>
      <c r="H5" s="7" t="s">
        <v>21</v>
      </c>
      <c r="I5" s="7" t="s">
        <v>21</v>
      </c>
    </row>
    <row r="6" spans="1:10" s="2" customFormat="1" x14ac:dyDescent="0.2">
      <c r="A6" s="10">
        <v>19199</v>
      </c>
      <c r="B6" s="7" t="s">
        <v>22</v>
      </c>
      <c r="C6" s="6">
        <v>1.1000000000000001</v>
      </c>
      <c r="D6" s="6">
        <v>1</v>
      </c>
      <c r="E6" s="7" t="s">
        <v>23</v>
      </c>
      <c r="F6" s="7" t="s">
        <v>24</v>
      </c>
      <c r="G6" s="7" t="s">
        <v>21</v>
      </c>
      <c r="H6" s="7" t="s">
        <v>21</v>
      </c>
      <c r="I6" s="7" t="s">
        <v>21</v>
      </c>
    </row>
    <row r="7" spans="1:10" s="2" customFormat="1" x14ac:dyDescent="0.2">
      <c r="A7" s="10">
        <v>20228</v>
      </c>
      <c r="B7" s="6">
        <v>2</v>
      </c>
      <c r="C7" s="6">
        <v>1.25</v>
      </c>
      <c r="D7" s="6">
        <v>1.1499999999999999</v>
      </c>
      <c r="E7" s="6">
        <v>1.25</v>
      </c>
      <c r="F7" s="7" t="s">
        <v>25</v>
      </c>
      <c r="G7" s="7" t="s">
        <v>26</v>
      </c>
      <c r="H7" s="7" t="s">
        <v>26</v>
      </c>
      <c r="I7" s="7" t="s">
        <v>26</v>
      </c>
    </row>
    <row r="8" spans="1:10" s="2" customFormat="1" x14ac:dyDescent="0.2">
      <c r="A8" s="10">
        <v>21222</v>
      </c>
      <c r="B8" s="6">
        <v>2.5</v>
      </c>
      <c r="C8" s="6">
        <v>1.7</v>
      </c>
      <c r="D8" s="7" t="s">
        <v>27</v>
      </c>
      <c r="E8" s="6">
        <v>1.5</v>
      </c>
      <c r="F8" s="6">
        <v>0.75</v>
      </c>
      <c r="G8" s="6">
        <v>0.35</v>
      </c>
      <c r="H8" s="6">
        <v>0.35</v>
      </c>
      <c r="I8" s="6">
        <v>0.35</v>
      </c>
    </row>
    <row r="9" spans="1:10" s="2" customFormat="1" x14ac:dyDescent="0.2">
      <c r="A9" s="10">
        <v>22377</v>
      </c>
      <c r="B9" s="7" t="s">
        <v>28</v>
      </c>
      <c r="C9" s="6">
        <v>1.95</v>
      </c>
      <c r="D9" s="7" t="s">
        <v>11</v>
      </c>
      <c r="E9" s="6">
        <v>1.75</v>
      </c>
      <c r="F9" s="7" t="s">
        <v>29</v>
      </c>
      <c r="G9" s="7" t="s">
        <v>30</v>
      </c>
      <c r="H9" s="7" t="s">
        <v>30</v>
      </c>
      <c r="I9" s="7" t="s">
        <v>30</v>
      </c>
    </row>
    <row r="10" spans="1:10" s="2" customFormat="1" x14ac:dyDescent="0.2">
      <c r="A10" s="10">
        <v>23077</v>
      </c>
      <c r="B10" s="7" t="s">
        <v>31</v>
      </c>
      <c r="C10" s="6">
        <v>2.2999999999999998</v>
      </c>
      <c r="D10" s="7" t="s">
        <v>32</v>
      </c>
      <c r="E10" s="7" t="s">
        <v>33</v>
      </c>
      <c r="F10" s="6">
        <v>1</v>
      </c>
      <c r="G10" s="6">
        <v>0.6</v>
      </c>
      <c r="H10" s="6">
        <v>0.6</v>
      </c>
      <c r="I10" s="6">
        <v>0.6</v>
      </c>
    </row>
    <row r="11" spans="1:10" s="2" customFormat="1" x14ac:dyDescent="0.2">
      <c r="A11" s="10">
        <v>23770</v>
      </c>
      <c r="B11" s="6">
        <v>4</v>
      </c>
      <c r="C11" s="6">
        <v>2.75</v>
      </c>
      <c r="D11" s="7" t="s">
        <v>12</v>
      </c>
      <c r="E11" s="6">
        <v>2.5</v>
      </c>
      <c r="F11" s="7" t="s">
        <v>34</v>
      </c>
      <c r="G11" s="7" t="s">
        <v>35</v>
      </c>
      <c r="H11" s="7" t="s">
        <v>35</v>
      </c>
      <c r="I11" s="7" t="s">
        <v>35</v>
      </c>
    </row>
    <row r="12" spans="1:10" s="2" customFormat="1" x14ac:dyDescent="0.2">
      <c r="A12" s="10">
        <v>24771</v>
      </c>
      <c r="B12" s="6">
        <v>4.5</v>
      </c>
      <c r="C12" s="6">
        <v>3.1</v>
      </c>
      <c r="D12" s="6">
        <v>2.5</v>
      </c>
      <c r="E12" s="6">
        <v>2.8</v>
      </c>
      <c r="F12" s="6">
        <v>1.25</v>
      </c>
      <c r="G12" s="6">
        <v>0.85</v>
      </c>
      <c r="H12" s="6">
        <v>0.85</v>
      </c>
      <c r="I12" s="6">
        <v>0.6</v>
      </c>
    </row>
    <row r="13" spans="1:10" s="2" customFormat="1" x14ac:dyDescent="0.2">
      <c r="A13" s="10">
        <v>24939</v>
      </c>
      <c r="B13" s="48">
        <v>4.5</v>
      </c>
      <c r="C13" s="48">
        <v>3.1</v>
      </c>
      <c r="D13" s="48">
        <v>2.5</v>
      </c>
      <c r="E13" s="48">
        <v>2.8</v>
      </c>
      <c r="F13" s="48">
        <v>1.4</v>
      </c>
      <c r="G13" s="48">
        <v>0.65</v>
      </c>
      <c r="H13" s="48">
        <v>0.55000000000000004</v>
      </c>
      <c r="I13" s="48">
        <v>0.55000000000000004</v>
      </c>
    </row>
    <row r="14" spans="1:10" s="2" customFormat="1" x14ac:dyDescent="0.2">
      <c r="A14" s="10">
        <v>25121</v>
      </c>
      <c r="B14" s="48">
        <v>4.5</v>
      </c>
      <c r="C14" s="48">
        <v>3.1</v>
      </c>
      <c r="D14" s="48">
        <v>2.5</v>
      </c>
      <c r="E14" s="48">
        <v>2.8</v>
      </c>
      <c r="F14" s="48">
        <v>1.4</v>
      </c>
      <c r="G14" s="48">
        <v>0.5</v>
      </c>
      <c r="H14" s="48">
        <v>0.4</v>
      </c>
      <c r="I14" s="48">
        <v>0.4</v>
      </c>
    </row>
    <row r="15" spans="1:10" s="2" customFormat="1" x14ac:dyDescent="0.2">
      <c r="A15" s="10">
        <v>25513</v>
      </c>
      <c r="B15" s="48">
        <v>5</v>
      </c>
      <c r="C15" s="48">
        <v>3.5</v>
      </c>
      <c r="D15" s="48">
        <v>2.75</v>
      </c>
      <c r="E15" s="48">
        <v>3.1</v>
      </c>
      <c r="F15" s="48">
        <v>1.55</v>
      </c>
      <c r="G15" s="48">
        <v>0.65</v>
      </c>
      <c r="H15" s="48">
        <v>0.55000000000000004</v>
      </c>
      <c r="I15" s="48">
        <v>0.55000000000000004</v>
      </c>
    </row>
    <row r="16" spans="1:10" s="2" customFormat="1" x14ac:dyDescent="0.2">
      <c r="A16" s="10">
        <v>26199</v>
      </c>
      <c r="B16" s="48">
        <v>6</v>
      </c>
      <c r="C16" s="48">
        <v>4.2</v>
      </c>
      <c r="D16" s="48">
        <v>3.3</v>
      </c>
      <c r="E16" s="48">
        <v>3.7</v>
      </c>
      <c r="F16" s="48">
        <v>1.85</v>
      </c>
      <c r="G16" s="48">
        <v>0.95</v>
      </c>
      <c r="H16" s="48">
        <v>0.85</v>
      </c>
      <c r="I16" s="48">
        <v>0.85</v>
      </c>
    </row>
    <row r="17" spans="1:9" s="2" customFormat="1" x14ac:dyDescent="0.2">
      <c r="A17" s="10">
        <v>26577</v>
      </c>
      <c r="B17" s="48">
        <v>6.75</v>
      </c>
      <c r="C17" s="48">
        <v>4.75</v>
      </c>
      <c r="D17" s="48">
        <v>3.7</v>
      </c>
      <c r="E17" s="48">
        <v>4.1500000000000004</v>
      </c>
      <c r="F17" s="48">
        <v>2.1</v>
      </c>
      <c r="G17" s="48">
        <v>1.2</v>
      </c>
      <c r="H17" s="48">
        <v>1.1000000000000001</v>
      </c>
      <c r="I17" s="48">
        <v>1.1000000000000001</v>
      </c>
    </row>
    <row r="18" spans="1:9" s="2" customFormat="1" x14ac:dyDescent="0.2">
      <c r="A18" s="10">
        <v>26941</v>
      </c>
      <c r="B18" s="48">
        <v>7.35</v>
      </c>
      <c r="C18" s="48">
        <v>5.15</v>
      </c>
      <c r="D18" s="48">
        <v>4.05</v>
      </c>
      <c r="E18" s="48">
        <v>4.55</v>
      </c>
      <c r="F18" s="48">
        <v>2.2999999999999998</v>
      </c>
      <c r="G18" s="48">
        <v>1.4</v>
      </c>
      <c r="H18" s="48">
        <v>1.3</v>
      </c>
      <c r="I18" s="48">
        <v>1.3</v>
      </c>
    </row>
    <row r="19" spans="1:9" s="2" customFormat="1" x14ac:dyDescent="0.2">
      <c r="A19" s="10">
        <v>27235</v>
      </c>
      <c r="B19" s="48">
        <v>8.6</v>
      </c>
      <c r="C19" s="48">
        <v>6.05</v>
      </c>
      <c r="D19" s="48">
        <v>4.75</v>
      </c>
      <c r="E19" s="48">
        <v>5.3</v>
      </c>
      <c r="F19" s="48">
        <v>2.7</v>
      </c>
      <c r="G19" s="48">
        <v>1.8</v>
      </c>
      <c r="H19" s="48">
        <v>1.7</v>
      </c>
      <c r="I19" s="48">
        <v>1.7</v>
      </c>
    </row>
    <row r="20" spans="1:9" s="2" customFormat="1" x14ac:dyDescent="0.2">
      <c r="A20" s="10">
        <v>27494</v>
      </c>
      <c r="B20" s="48">
        <v>9.8000000000000007</v>
      </c>
      <c r="C20" s="48">
        <v>6.9</v>
      </c>
      <c r="D20" s="50" t="s">
        <v>2</v>
      </c>
      <c r="E20" s="48">
        <v>6.1</v>
      </c>
      <c r="F20" s="48">
        <v>3.1</v>
      </c>
      <c r="G20" s="48">
        <v>1.6</v>
      </c>
      <c r="H20" s="48">
        <v>1.6</v>
      </c>
      <c r="I20" s="48">
        <v>1.6</v>
      </c>
    </row>
    <row r="21" spans="1:9" s="2" customFormat="1" x14ac:dyDescent="0.2">
      <c r="A21" s="10">
        <v>27718</v>
      </c>
      <c r="B21" s="48">
        <v>11.1</v>
      </c>
      <c r="C21" s="48">
        <v>7.8</v>
      </c>
      <c r="D21" s="50" t="s">
        <v>2</v>
      </c>
      <c r="E21" s="48">
        <v>6.9</v>
      </c>
      <c r="F21" s="48">
        <v>3.5</v>
      </c>
      <c r="G21" s="48">
        <v>2</v>
      </c>
      <c r="H21" s="48">
        <v>2</v>
      </c>
      <c r="I21" s="48">
        <v>2</v>
      </c>
    </row>
    <row r="22" spans="1:9" s="2" customFormat="1" x14ac:dyDescent="0.2">
      <c r="A22" s="10">
        <v>28082</v>
      </c>
      <c r="B22" s="48">
        <v>12.9</v>
      </c>
      <c r="C22" s="48">
        <v>9.1999999999999993</v>
      </c>
      <c r="D22" s="50" t="s">
        <v>2</v>
      </c>
      <c r="E22" s="48">
        <v>8</v>
      </c>
      <c r="F22" s="48">
        <v>4.05</v>
      </c>
      <c r="G22" s="48">
        <v>2.5499999999999998</v>
      </c>
      <c r="H22" s="48">
        <v>2.5499999999999998</v>
      </c>
      <c r="I22" s="48">
        <v>2.5499999999999998</v>
      </c>
    </row>
    <row r="23" spans="1:9" s="2" customFormat="1" x14ac:dyDescent="0.2">
      <c r="A23" s="10">
        <v>28219</v>
      </c>
      <c r="B23" s="48">
        <v>12.9</v>
      </c>
      <c r="C23" s="48">
        <v>9.1999999999999993</v>
      </c>
      <c r="D23" s="50" t="s">
        <v>2</v>
      </c>
      <c r="E23" s="48">
        <v>8</v>
      </c>
      <c r="F23" s="48">
        <v>3.05</v>
      </c>
      <c r="G23" s="48">
        <v>2.5499999999999998</v>
      </c>
      <c r="H23" s="48">
        <v>2.5499999999999998</v>
      </c>
      <c r="I23" s="48">
        <v>2.5499999999999998</v>
      </c>
    </row>
    <row r="24" spans="1:9" s="2" customFormat="1" x14ac:dyDescent="0.2">
      <c r="A24" s="10">
        <v>28446</v>
      </c>
      <c r="B24" s="48">
        <v>14.7</v>
      </c>
      <c r="C24" s="48">
        <v>10.5</v>
      </c>
      <c r="D24" s="50" t="s">
        <v>2</v>
      </c>
      <c r="E24" s="48">
        <v>9.1</v>
      </c>
      <c r="F24" s="48">
        <v>3.5</v>
      </c>
      <c r="G24" s="48">
        <v>3</v>
      </c>
      <c r="H24" s="48">
        <v>3</v>
      </c>
      <c r="I24" s="48">
        <v>3</v>
      </c>
    </row>
    <row r="25" spans="1:9" s="2" customFormat="1" x14ac:dyDescent="0.2">
      <c r="A25" s="10">
        <v>28583</v>
      </c>
      <c r="B25" s="48">
        <v>14.7</v>
      </c>
      <c r="C25" s="48">
        <v>10.5</v>
      </c>
      <c r="D25" s="50" t="s">
        <v>2</v>
      </c>
      <c r="E25" s="48">
        <v>9.1</v>
      </c>
      <c r="F25" s="48">
        <v>2.2000000000000002</v>
      </c>
      <c r="G25" s="48">
        <v>2.2000000000000002</v>
      </c>
      <c r="H25" s="48">
        <v>2.2000000000000002</v>
      </c>
      <c r="I25" s="48">
        <v>2.2000000000000002</v>
      </c>
    </row>
    <row r="26" spans="1:9" x14ac:dyDescent="0.2">
      <c r="A26" s="10"/>
    </row>
    <row r="27" spans="1:9" s="45" customFormat="1" ht="16.5" customHeight="1" x14ac:dyDescent="0.2">
      <c r="A27" s="129"/>
      <c r="B27" s="128" t="s">
        <v>45</v>
      </c>
      <c r="C27" s="128"/>
      <c r="D27" s="128"/>
      <c r="E27" s="128" t="s">
        <v>40</v>
      </c>
      <c r="F27" s="128"/>
      <c r="G27" s="128"/>
      <c r="H27" s="128"/>
    </row>
    <row r="28" spans="1:9" s="22" customFormat="1" ht="16.5" customHeight="1" x14ac:dyDescent="0.2">
      <c r="A28" s="129"/>
      <c r="B28" s="22" t="s">
        <v>13</v>
      </c>
      <c r="C28" s="22" t="s">
        <v>36</v>
      </c>
      <c r="D28" s="22" t="s">
        <v>37</v>
      </c>
      <c r="E28" s="131" t="s">
        <v>14</v>
      </c>
      <c r="F28" s="131"/>
      <c r="G28" s="131"/>
      <c r="H28" s="22" t="s">
        <v>46</v>
      </c>
    </row>
    <row r="29" spans="1:9" s="44" customFormat="1" ht="14.25" customHeight="1" x14ac:dyDescent="0.2">
      <c r="A29" s="129"/>
      <c r="E29" s="44" t="s">
        <v>13</v>
      </c>
      <c r="F29" s="44" t="s">
        <v>36</v>
      </c>
      <c r="G29" s="44" t="s">
        <v>37</v>
      </c>
    </row>
    <row r="30" spans="1:9" s="2" customFormat="1" x14ac:dyDescent="0.2">
      <c r="A30" s="10">
        <v>28586</v>
      </c>
      <c r="B30" s="48">
        <v>14.7</v>
      </c>
      <c r="C30" s="48">
        <v>11.03</v>
      </c>
      <c r="D30" s="48">
        <v>7.35</v>
      </c>
      <c r="E30" s="48">
        <v>9.1</v>
      </c>
      <c r="F30" s="48">
        <v>6.83</v>
      </c>
      <c r="G30" s="48">
        <v>4.55</v>
      </c>
      <c r="H30" s="48">
        <v>2.2000000000000002</v>
      </c>
      <c r="I30" s="49"/>
    </row>
    <row r="31" spans="1:9" s="2" customFormat="1" x14ac:dyDescent="0.2">
      <c r="A31" s="10">
        <v>28810</v>
      </c>
      <c r="B31" s="48">
        <v>15.75</v>
      </c>
      <c r="C31" s="48">
        <v>11.81</v>
      </c>
      <c r="D31" s="48">
        <v>7.88</v>
      </c>
      <c r="E31" s="48">
        <v>9.75</v>
      </c>
      <c r="F31" s="48">
        <v>7.31</v>
      </c>
      <c r="G31" s="48">
        <v>4.88</v>
      </c>
      <c r="H31" s="48">
        <v>1.85</v>
      </c>
      <c r="I31" s="49"/>
    </row>
    <row r="32" spans="1:9" s="2" customFormat="1" x14ac:dyDescent="0.2">
      <c r="A32" s="10">
        <v>28947</v>
      </c>
      <c r="B32" s="48">
        <v>15.75</v>
      </c>
      <c r="C32" s="48">
        <v>11.81</v>
      </c>
      <c r="D32" s="48">
        <v>7.88</v>
      </c>
      <c r="E32" s="48">
        <v>9.75</v>
      </c>
      <c r="F32" s="48">
        <v>7.31</v>
      </c>
      <c r="G32" s="48">
        <v>4.88</v>
      </c>
      <c r="H32" s="48">
        <v>0.85</v>
      </c>
      <c r="I32" s="49"/>
    </row>
    <row r="33" spans="1:9" s="2" customFormat="1" x14ac:dyDescent="0.2">
      <c r="A33" s="10">
        <v>29174</v>
      </c>
      <c r="B33" s="48">
        <v>18.5</v>
      </c>
      <c r="C33" s="48">
        <v>13.88</v>
      </c>
      <c r="D33" s="48">
        <v>9.25</v>
      </c>
      <c r="E33" s="48">
        <v>11.45</v>
      </c>
      <c r="F33" s="48">
        <v>8.59</v>
      </c>
      <c r="G33" s="48">
        <v>5.73</v>
      </c>
      <c r="H33" s="48">
        <v>1.7</v>
      </c>
      <c r="I33" s="49"/>
    </row>
    <row r="34" spans="1:9" s="2" customFormat="1" x14ac:dyDescent="0.2">
      <c r="A34" s="10">
        <v>29552</v>
      </c>
      <c r="B34" s="48">
        <v>20.65</v>
      </c>
      <c r="C34" s="48">
        <v>15.49</v>
      </c>
      <c r="D34" s="48">
        <v>10.33</v>
      </c>
      <c r="E34" s="48">
        <v>12.75</v>
      </c>
      <c r="F34" s="48">
        <v>9.56</v>
      </c>
      <c r="G34" s="48">
        <v>6.38</v>
      </c>
      <c r="H34" s="48">
        <v>1.25</v>
      </c>
      <c r="I34" s="49"/>
    </row>
    <row r="35" spans="1:9" s="2" customFormat="1" x14ac:dyDescent="0.2">
      <c r="A35" s="10">
        <v>29916</v>
      </c>
      <c r="B35" s="48">
        <v>22.5</v>
      </c>
      <c r="C35" s="48">
        <v>16.88</v>
      </c>
      <c r="D35" s="48">
        <v>11.25</v>
      </c>
      <c r="E35" s="48">
        <v>13.9</v>
      </c>
      <c r="F35" s="48">
        <v>10.43</v>
      </c>
      <c r="G35" s="48">
        <v>6.95</v>
      </c>
      <c r="H35" s="48">
        <v>0.8</v>
      </c>
      <c r="I35" s="49"/>
    </row>
    <row r="36" spans="1:9" s="2" customFormat="1" x14ac:dyDescent="0.2">
      <c r="A36" s="10">
        <v>30280</v>
      </c>
      <c r="B36" s="48">
        <v>25</v>
      </c>
      <c r="C36" s="48">
        <v>18.75</v>
      </c>
      <c r="D36" s="48">
        <v>12.5</v>
      </c>
      <c r="E36" s="48">
        <v>15.45</v>
      </c>
      <c r="F36" s="48">
        <v>11.59</v>
      </c>
      <c r="G36" s="48">
        <v>7.73</v>
      </c>
      <c r="H36" s="48">
        <v>0.3</v>
      </c>
      <c r="I36" s="49"/>
    </row>
    <row r="37" spans="1:9" s="2" customFormat="1" x14ac:dyDescent="0.2">
      <c r="A37" s="10">
        <v>30644</v>
      </c>
      <c r="B37" s="48">
        <v>25.95</v>
      </c>
      <c r="C37" s="48">
        <v>19.46</v>
      </c>
      <c r="D37" s="48">
        <v>12.98</v>
      </c>
      <c r="E37" s="48">
        <v>16</v>
      </c>
      <c r="F37" s="48">
        <v>12</v>
      </c>
      <c r="G37" s="48">
        <v>8</v>
      </c>
      <c r="H37" s="48">
        <v>0.15</v>
      </c>
      <c r="I37" s="49"/>
    </row>
    <row r="38" spans="1:9" s="2" customFormat="1" x14ac:dyDescent="0.2">
      <c r="A38" s="10">
        <v>31015</v>
      </c>
      <c r="B38" s="48">
        <v>27.25</v>
      </c>
      <c r="C38" s="48">
        <v>20.440000000000001</v>
      </c>
      <c r="D38" s="48">
        <v>13.63</v>
      </c>
      <c r="E38" s="48">
        <v>16.8</v>
      </c>
      <c r="F38" s="48">
        <v>12.6</v>
      </c>
      <c r="G38" s="48">
        <v>8.4</v>
      </c>
      <c r="H38" s="50" t="s">
        <v>4</v>
      </c>
      <c r="I38" s="49"/>
    </row>
    <row r="39" spans="1:9" s="2" customFormat="1" x14ac:dyDescent="0.2">
      <c r="A39" s="10">
        <v>31379</v>
      </c>
      <c r="B39" s="48">
        <v>29.15</v>
      </c>
      <c r="C39" s="48">
        <v>21.86</v>
      </c>
      <c r="D39" s="48">
        <v>14.58</v>
      </c>
      <c r="E39" s="48">
        <v>18</v>
      </c>
      <c r="F39" s="48">
        <v>13.5</v>
      </c>
      <c r="G39" s="48">
        <v>9</v>
      </c>
      <c r="H39" s="50" t="s">
        <v>2</v>
      </c>
      <c r="I39" s="49"/>
    </row>
    <row r="40" spans="1:9" s="2" customFormat="1" x14ac:dyDescent="0.2">
      <c r="A40" s="10">
        <v>31624</v>
      </c>
      <c r="B40" s="48">
        <v>29.45</v>
      </c>
      <c r="C40" s="48">
        <v>22.09</v>
      </c>
      <c r="D40" s="48">
        <v>14.73</v>
      </c>
      <c r="E40" s="48">
        <v>18.2</v>
      </c>
      <c r="F40" s="48">
        <v>13.65</v>
      </c>
      <c r="G40" s="48">
        <v>9.1</v>
      </c>
      <c r="H40" s="50" t="s">
        <v>2</v>
      </c>
      <c r="I40" s="49"/>
    </row>
    <row r="41" spans="1:9" s="2" customFormat="1" x14ac:dyDescent="0.2">
      <c r="A41" s="10">
        <v>31876</v>
      </c>
      <c r="B41" s="48">
        <v>30.05</v>
      </c>
      <c r="C41" s="48">
        <v>22.54</v>
      </c>
      <c r="D41" s="48">
        <v>15.03</v>
      </c>
      <c r="E41" s="48">
        <v>18.600000000000001</v>
      </c>
      <c r="F41" s="48">
        <v>13.95</v>
      </c>
      <c r="G41" s="48">
        <v>9.3000000000000007</v>
      </c>
      <c r="H41" s="50" t="s">
        <v>2</v>
      </c>
      <c r="I41" s="49"/>
    </row>
    <row r="42" spans="1:9" s="2" customFormat="1" x14ac:dyDescent="0.2">
      <c r="A42" s="10">
        <v>32247</v>
      </c>
      <c r="B42" s="48">
        <v>31.3</v>
      </c>
      <c r="C42" s="50" t="s">
        <v>5</v>
      </c>
      <c r="D42" s="50" t="s">
        <v>5</v>
      </c>
      <c r="E42" s="48">
        <v>19.399999999999999</v>
      </c>
      <c r="F42" s="50" t="s">
        <v>5</v>
      </c>
      <c r="G42" s="50" t="s">
        <v>5</v>
      </c>
      <c r="H42" s="50" t="s">
        <v>2</v>
      </c>
      <c r="I42" s="49"/>
    </row>
    <row r="43" spans="1:9" s="2" customFormat="1" x14ac:dyDescent="0.2">
      <c r="A43" s="10">
        <v>32611</v>
      </c>
      <c r="B43" s="48">
        <v>33.200000000000003</v>
      </c>
      <c r="C43" s="50" t="s">
        <v>2</v>
      </c>
      <c r="D43" s="50" t="s">
        <v>2</v>
      </c>
      <c r="E43" s="48">
        <v>20.55</v>
      </c>
      <c r="F43" s="50" t="s">
        <v>2</v>
      </c>
      <c r="G43" s="50" t="s">
        <v>2</v>
      </c>
      <c r="H43" s="50" t="s">
        <v>2</v>
      </c>
      <c r="I43" s="49"/>
    </row>
    <row r="44" spans="1:9" s="2" customFormat="1" x14ac:dyDescent="0.2">
      <c r="A44" s="10">
        <v>32975</v>
      </c>
      <c r="B44" s="48">
        <v>35.700000000000003</v>
      </c>
      <c r="C44" s="50" t="s">
        <v>2</v>
      </c>
      <c r="D44" s="50" t="s">
        <v>2</v>
      </c>
      <c r="E44" s="48">
        <v>22.1</v>
      </c>
      <c r="F44" s="50" t="s">
        <v>2</v>
      </c>
      <c r="G44" s="50" t="s">
        <v>2</v>
      </c>
      <c r="H44" s="50" t="s">
        <v>2</v>
      </c>
      <c r="I44" s="49"/>
    </row>
    <row r="45" spans="1:9" s="2" customFormat="1" x14ac:dyDescent="0.2">
      <c r="A45" s="10">
        <v>33339</v>
      </c>
      <c r="B45" s="48">
        <v>39.6</v>
      </c>
      <c r="C45" s="50" t="s">
        <v>2</v>
      </c>
      <c r="D45" s="50" t="s">
        <v>2</v>
      </c>
      <c r="E45" s="48">
        <v>24.5</v>
      </c>
      <c r="F45" s="50" t="s">
        <v>2</v>
      </c>
      <c r="G45" s="50" t="s">
        <v>2</v>
      </c>
      <c r="H45" s="50" t="s">
        <v>2</v>
      </c>
      <c r="I45" s="49"/>
    </row>
    <row r="46" spans="1:9" s="2" customFormat="1" x14ac:dyDescent="0.2">
      <c r="A46" s="10">
        <v>33703</v>
      </c>
      <c r="B46" s="48">
        <v>41.2</v>
      </c>
      <c r="C46" s="50" t="s">
        <v>2</v>
      </c>
      <c r="D46" s="50" t="s">
        <v>2</v>
      </c>
      <c r="E46" s="48">
        <v>25.5</v>
      </c>
      <c r="F46" s="50" t="s">
        <v>2</v>
      </c>
      <c r="G46" s="50" t="s">
        <v>2</v>
      </c>
      <c r="H46" s="50" t="s">
        <v>2</v>
      </c>
      <c r="I46" s="49"/>
    </row>
    <row r="47" spans="1:9" s="2" customFormat="1" x14ac:dyDescent="0.2">
      <c r="A47" s="10">
        <v>34074</v>
      </c>
      <c r="B47" s="48">
        <v>42.7</v>
      </c>
      <c r="C47" s="50" t="s">
        <v>2</v>
      </c>
      <c r="D47" s="50" t="s">
        <v>2</v>
      </c>
      <c r="E47" s="48">
        <v>26.4</v>
      </c>
      <c r="F47" s="50" t="s">
        <v>2</v>
      </c>
      <c r="G47" s="50" t="s">
        <v>2</v>
      </c>
      <c r="H47" s="50" t="s">
        <v>2</v>
      </c>
      <c r="I47" s="49"/>
    </row>
    <row r="48" spans="1:9" s="2" customFormat="1" x14ac:dyDescent="0.2">
      <c r="A48" s="10">
        <v>34438</v>
      </c>
      <c r="B48" s="48">
        <v>43.45</v>
      </c>
      <c r="C48" s="50" t="s">
        <v>2</v>
      </c>
      <c r="D48" s="50" t="s">
        <v>2</v>
      </c>
      <c r="E48" s="48">
        <v>26.9</v>
      </c>
      <c r="F48" s="50" t="s">
        <v>2</v>
      </c>
      <c r="G48" s="50" t="s">
        <v>2</v>
      </c>
      <c r="H48" s="50" t="s">
        <v>2</v>
      </c>
      <c r="I48" s="49"/>
    </row>
    <row r="49" spans="1:9" s="2" customFormat="1" x14ac:dyDescent="0.2">
      <c r="A49" s="10" t="s">
        <v>52</v>
      </c>
      <c r="B49" s="48">
        <v>44.4</v>
      </c>
      <c r="C49" s="50" t="s">
        <v>2</v>
      </c>
      <c r="D49" s="50" t="s">
        <v>2</v>
      </c>
      <c r="E49" s="48">
        <v>27.5</v>
      </c>
      <c r="F49" s="50" t="s">
        <v>2</v>
      </c>
      <c r="G49" s="50" t="s">
        <v>2</v>
      </c>
      <c r="H49" s="50" t="s">
        <v>2</v>
      </c>
      <c r="I49" s="49"/>
    </row>
  </sheetData>
  <mergeCells count="6">
    <mergeCell ref="E27:H27"/>
    <mergeCell ref="A27:A29"/>
    <mergeCell ref="B2:D2"/>
    <mergeCell ref="E2:I2"/>
    <mergeCell ref="B27:D27"/>
    <mergeCell ref="E28:G28"/>
  </mergeCells>
  <phoneticPr fontId="0" type="noConversion"/>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33"/>
  <sheetViews>
    <sheetView showGridLines="0" workbookViewId="0">
      <pane xSplit="1" ySplit="3" topLeftCell="B4" activePane="bottomRight" state="frozen"/>
      <selection pane="topRight" activeCell="B1" sqref="B1"/>
      <selection pane="bottomLeft" activeCell="A5" sqref="A5"/>
      <selection pane="bottomRight" activeCell="I61" sqref="I61"/>
    </sheetView>
  </sheetViews>
  <sheetFormatPr defaultRowHeight="11.25" x14ac:dyDescent="0.2"/>
  <cols>
    <col min="1" max="1" width="12.140625" style="66" customWidth="1"/>
    <col min="2" max="2" width="10.28515625" style="3" customWidth="1"/>
    <col min="3" max="3" width="10.85546875" style="3" customWidth="1"/>
    <col min="4" max="4" width="14.28515625" style="3" customWidth="1"/>
    <col min="5" max="5" width="12.5703125" style="3" customWidth="1"/>
    <col min="6" max="6" width="15.140625" style="3" customWidth="1"/>
    <col min="7" max="7" width="15" style="3" customWidth="1"/>
    <col min="8" max="8" width="16.7109375" style="3" customWidth="1"/>
    <col min="9" max="10" width="10.28515625" style="3" customWidth="1"/>
    <col min="11" max="11" width="17.5703125" style="3" customWidth="1"/>
    <col min="12" max="12" width="10.28515625" style="3" customWidth="1"/>
    <col min="13" max="13" width="9.7109375" style="3" customWidth="1"/>
    <col min="14" max="14" width="4.7109375" style="3" customWidth="1"/>
    <col min="15" max="17" width="11.28515625" style="3" customWidth="1"/>
    <col min="18" max="19" width="10.28515625" style="3" customWidth="1"/>
    <col min="20" max="49" width="11.28515625" style="3" customWidth="1"/>
    <col min="50" max="54" width="11.28515625" style="1" customWidth="1"/>
    <col min="55" max="16384" width="9.140625" style="1"/>
  </cols>
  <sheetData>
    <row r="1" spans="1:49" s="13" customFormat="1" x14ac:dyDescent="0.2">
      <c r="A1" s="64"/>
      <c r="B1" s="13" t="s">
        <v>128</v>
      </c>
      <c r="C1" s="14"/>
      <c r="D1" s="14"/>
      <c r="E1" s="14" t="s">
        <v>91</v>
      </c>
      <c r="F1" s="14"/>
      <c r="G1" s="14"/>
      <c r="H1" s="14"/>
      <c r="K1" s="14"/>
      <c r="N1" s="14"/>
      <c r="O1" s="19"/>
      <c r="P1" s="15"/>
      <c r="Q1" s="15"/>
      <c r="R1" s="14"/>
      <c r="S1" s="14"/>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row>
    <row r="2" spans="1:49" s="23" customFormat="1" x14ac:dyDescent="0.2">
      <c r="A2" s="115" t="s">
        <v>0</v>
      </c>
      <c r="B2" s="116"/>
      <c r="C2" s="116"/>
      <c r="D2" s="116"/>
      <c r="E2" s="116"/>
      <c r="F2" s="116"/>
      <c r="G2" s="116"/>
      <c r="I2" s="116"/>
      <c r="J2" s="116"/>
      <c r="K2" s="56"/>
      <c r="L2" s="116"/>
      <c r="M2" s="116"/>
      <c r="O2" s="116"/>
      <c r="P2" s="11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row>
    <row r="3" spans="1:49" s="67" customFormat="1" x14ac:dyDescent="0.2">
      <c r="A3" s="117"/>
      <c r="B3" s="31" t="s">
        <v>87</v>
      </c>
      <c r="C3" s="31"/>
      <c r="D3" s="31"/>
      <c r="E3" s="31"/>
      <c r="F3" s="31"/>
      <c r="G3" s="31"/>
      <c r="H3" s="31"/>
      <c r="I3" s="31"/>
      <c r="J3" s="31"/>
      <c r="K3" s="31"/>
      <c r="L3" s="31"/>
      <c r="M3" s="31"/>
      <c r="N3" s="31"/>
      <c r="O3" s="31"/>
      <c r="P3" s="31"/>
      <c r="Q3" s="31"/>
      <c r="T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row>
    <row r="4" spans="1:49" x14ac:dyDescent="0.2">
      <c r="A4" s="68" t="s">
        <v>110</v>
      </c>
      <c r="B4" s="61">
        <v>552</v>
      </c>
      <c r="C4" s="52"/>
      <c r="D4" s="60"/>
      <c r="E4" s="54"/>
      <c r="F4" s="54"/>
      <c r="G4" s="54"/>
      <c r="H4" s="52"/>
      <c r="I4" s="52"/>
      <c r="J4" s="52"/>
      <c r="K4" s="52"/>
      <c r="L4" s="52"/>
      <c r="M4" s="52"/>
      <c r="N4" s="52"/>
      <c r="O4" s="52"/>
      <c r="P4" s="52"/>
    </row>
    <row r="5" spans="1:49" x14ac:dyDescent="0.2">
      <c r="A5" s="68" t="s">
        <v>111</v>
      </c>
      <c r="B5" s="61">
        <v>506</v>
      </c>
      <c r="C5" s="52"/>
      <c r="D5" s="60"/>
      <c r="E5" s="52"/>
      <c r="F5" s="60"/>
      <c r="G5" s="60"/>
      <c r="H5" s="52"/>
    </row>
    <row r="6" spans="1:49" x14ac:dyDescent="0.2">
      <c r="A6" s="68" t="s">
        <v>112</v>
      </c>
      <c r="B6" s="61">
        <v>449</v>
      </c>
      <c r="C6" s="52"/>
      <c r="D6" s="60"/>
      <c r="E6" s="52"/>
      <c r="F6" s="60"/>
      <c r="G6" s="60"/>
      <c r="H6" s="52"/>
    </row>
    <row r="7" spans="1:49" x14ac:dyDescent="0.2">
      <c r="A7" s="68" t="s">
        <v>113</v>
      </c>
      <c r="B7" s="61">
        <v>444</v>
      </c>
      <c r="C7" s="52"/>
      <c r="D7" s="60"/>
      <c r="E7" s="52"/>
      <c r="F7" s="60"/>
      <c r="G7" s="60"/>
      <c r="H7" s="52"/>
    </row>
    <row r="8" spans="1:49" x14ac:dyDescent="0.2">
      <c r="A8" s="68" t="s">
        <v>114</v>
      </c>
      <c r="B8" s="61">
        <v>437</v>
      </c>
    </row>
    <row r="9" spans="1:49" x14ac:dyDescent="0.2">
      <c r="A9" s="68" t="s">
        <v>115</v>
      </c>
      <c r="B9" s="61">
        <v>327</v>
      </c>
    </row>
    <row r="10" spans="1:49" ht="12.75" x14ac:dyDescent="0.2">
      <c r="A10" s="68" t="s">
        <v>116</v>
      </c>
      <c r="B10" s="61">
        <v>242</v>
      </c>
      <c r="T10" s="58"/>
      <c r="U10" s="58"/>
    </row>
    <row r="11" spans="1:49" x14ac:dyDescent="0.2">
      <c r="A11" s="68" t="s">
        <v>117</v>
      </c>
      <c r="B11" s="61">
        <v>233</v>
      </c>
    </row>
    <row r="12" spans="1:49" x14ac:dyDescent="0.2">
      <c r="A12" s="68" t="s">
        <v>118</v>
      </c>
      <c r="B12" s="61">
        <v>215</v>
      </c>
    </row>
    <row r="13" spans="1:49" x14ac:dyDescent="0.2">
      <c r="A13" s="68" t="s">
        <v>119</v>
      </c>
      <c r="B13" s="61">
        <v>206</v>
      </c>
    </row>
    <row r="14" spans="1:49" x14ac:dyDescent="0.2">
      <c r="A14" s="68" t="s">
        <v>120</v>
      </c>
      <c r="B14" s="61">
        <v>217</v>
      </c>
    </row>
    <row r="15" spans="1:49" x14ac:dyDescent="0.2">
      <c r="A15" s="68" t="s">
        <v>121</v>
      </c>
      <c r="B15" s="61">
        <v>222</v>
      </c>
    </row>
    <row r="16" spans="1:49" ht="12.75" customHeight="1" x14ac:dyDescent="0.2">
      <c r="A16" s="68" t="s">
        <v>122</v>
      </c>
      <c r="B16" s="61">
        <v>232</v>
      </c>
      <c r="H16" s="124"/>
      <c r="I16" s="124"/>
      <c r="J16" s="124"/>
      <c r="K16" s="124"/>
      <c r="L16" s="124"/>
      <c r="M16"/>
    </row>
    <row r="17" spans="1:16" ht="12.75" x14ac:dyDescent="0.2">
      <c r="A17" s="68" t="s">
        <v>123</v>
      </c>
      <c r="B17" s="61">
        <v>253</v>
      </c>
      <c r="H17" s="124"/>
      <c r="I17" s="124"/>
      <c r="J17" s="124"/>
      <c r="K17" s="59"/>
      <c r="L17" s="124"/>
      <c r="M17"/>
    </row>
    <row r="18" spans="1:16" ht="12.75" x14ac:dyDescent="0.2">
      <c r="A18" s="68" t="s">
        <v>124</v>
      </c>
      <c r="B18" s="61">
        <v>2</v>
      </c>
      <c r="H18" s="124"/>
      <c r="I18" s="124"/>
      <c r="J18" s="124"/>
      <c r="K18" s="59"/>
      <c r="L18" s="124"/>
      <c r="M18"/>
    </row>
    <row r="19" spans="1:16" ht="12.75" x14ac:dyDescent="0.2">
      <c r="A19" s="68" t="s">
        <v>125</v>
      </c>
      <c r="B19" s="61">
        <v>2</v>
      </c>
      <c r="H19" s="59"/>
      <c r="I19" s="59"/>
      <c r="J19" s="59"/>
      <c r="K19" s="59"/>
      <c r="L19" s="59"/>
      <c r="M19"/>
    </row>
    <row r="20" spans="1:16" ht="12.75" x14ac:dyDescent="0.2">
      <c r="A20" s="68" t="s">
        <v>126</v>
      </c>
      <c r="B20" s="61">
        <v>1</v>
      </c>
      <c r="H20" s="59"/>
      <c r="I20" s="58"/>
      <c r="J20" s="58"/>
      <c r="K20" s="58"/>
      <c r="L20" s="58"/>
      <c r="M20" s="58"/>
      <c r="P20" s="58"/>
    </row>
    <row r="21" spans="1:16" ht="12.75" x14ac:dyDescent="0.2">
      <c r="H21" s="57"/>
      <c r="I21" s="58"/>
      <c r="J21" s="58"/>
      <c r="K21" s="58"/>
      <c r="L21" s="58"/>
      <c r="M21" s="58"/>
    </row>
    <row r="22" spans="1:16" ht="12.75" x14ac:dyDescent="0.2">
      <c r="H22" s="57"/>
      <c r="I22" s="58"/>
      <c r="J22" s="58"/>
      <c r="K22" s="58"/>
      <c r="L22" s="58"/>
      <c r="M22" s="58"/>
    </row>
    <row r="23" spans="1:16" ht="12.75" x14ac:dyDescent="0.2">
      <c r="H23" s="57"/>
      <c r="I23" s="58"/>
      <c r="J23" s="58"/>
      <c r="K23" s="58"/>
      <c r="L23" s="58"/>
      <c r="M23" s="58"/>
    </row>
    <row r="24" spans="1:16" ht="12.75" x14ac:dyDescent="0.2">
      <c r="H24" s="57"/>
      <c r="I24" s="58"/>
      <c r="J24" s="58"/>
      <c r="K24" s="58"/>
      <c r="L24" s="58"/>
      <c r="M24" s="58"/>
    </row>
    <row r="25" spans="1:16" ht="12.75" x14ac:dyDescent="0.2">
      <c r="H25" s="57"/>
      <c r="I25" s="58"/>
      <c r="J25" s="58"/>
      <c r="K25" s="58"/>
      <c r="L25" s="58"/>
      <c r="M25" s="58"/>
    </row>
    <row r="26" spans="1:16" ht="12.75" x14ac:dyDescent="0.2">
      <c r="H26" s="57"/>
      <c r="I26" s="58"/>
      <c r="J26" s="58"/>
      <c r="K26" s="58"/>
      <c r="L26" s="58"/>
      <c r="M26" s="58"/>
    </row>
    <row r="27" spans="1:16" ht="12.75" x14ac:dyDescent="0.2">
      <c r="H27" s="57"/>
      <c r="I27" s="58"/>
      <c r="J27" s="58"/>
      <c r="K27" s="58"/>
      <c r="L27" s="58"/>
      <c r="M27" s="58"/>
    </row>
    <row r="28" spans="1:16" ht="12.75" x14ac:dyDescent="0.2">
      <c r="H28" s="57"/>
      <c r="I28" s="58"/>
      <c r="J28" s="58"/>
      <c r="K28" s="58"/>
      <c r="L28" s="58"/>
      <c r="M28" s="58"/>
    </row>
    <row r="29" spans="1:16" ht="12.75" x14ac:dyDescent="0.2">
      <c r="H29" s="57"/>
      <c r="I29" s="58"/>
      <c r="J29" s="58"/>
      <c r="K29" s="58"/>
      <c r="L29" s="58"/>
      <c r="M29" s="58"/>
    </row>
    <row r="30" spans="1:16" ht="12.75" x14ac:dyDescent="0.2">
      <c r="H30" s="57"/>
      <c r="I30" s="58"/>
      <c r="J30" s="58"/>
      <c r="K30" s="58"/>
      <c r="L30" s="58"/>
      <c r="M30" s="58"/>
    </row>
    <row r="31" spans="1:16" ht="12.75" x14ac:dyDescent="0.2">
      <c r="H31" s="57"/>
      <c r="I31" s="58"/>
      <c r="J31" s="58"/>
      <c r="K31" s="58"/>
      <c r="L31" s="58"/>
      <c r="M31" s="58"/>
    </row>
    <row r="32" spans="1:16" ht="12.75" x14ac:dyDescent="0.2">
      <c r="H32" s="57"/>
      <c r="I32" s="58"/>
      <c r="J32" s="58"/>
      <c r="K32" s="58"/>
      <c r="L32" s="58"/>
      <c r="M32" s="58"/>
    </row>
    <row r="33" spans="8:13" ht="12.75" x14ac:dyDescent="0.2">
      <c r="H33" s="57"/>
      <c r="I33" s="58"/>
      <c r="J33" s="58"/>
      <c r="K33" s="58"/>
      <c r="L33" s="58"/>
      <c r="M33" s="58"/>
    </row>
  </sheetData>
  <mergeCells count="11">
    <mergeCell ref="H16:H18"/>
    <mergeCell ref="I16:L16"/>
    <mergeCell ref="I17:I18"/>
    <mergeCell ref="J17:J18"/>
    <mergeCell ref="L17:L18"/>
    <mergeCell ref="O2:P2"/>
    <mergeCell ref="A2:A3"/>
    <mergeCell ref="B2:C2"/>
    <mergeCell ref="D2:G2"/>
    <mergeCell ref="I2:J2"/>
    <mergeCell ref="L2:M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8"/>
  <sheetViews>
    <sheetView showGridLines="0" workbookViewId="0">
      <pane xSplit="1" ySplit="4" topLeftCell="B5" activePane="bottomRight" state="frozen"/>
      <selection pane="topRight" activeCell="B1" sqref="B1"/>
      <selection pane="bottomLeft" activeCell="A5" sqref="A5"/>
      <selection pane="bottomRight" activeCell="G38" sqref="G38"/>
    </sheetView>
  </sheetViews>
  <sheetFormatPr defaultRowHeight="11.25" x14ac:dyDescent="0.2"/>
  <cols>
    <col min="1" max="1" width="12.140625" style="66" customWidth="1"/>
    <col min="2" max="4" width="10.28515625" style="3" customWidth="1"/>
    <col min="5" max="5" width="10.85546875" style="3" customWidth="1"/>
    <col min="6" max="6" width="11" style="3" customWidth="1"/>
    <col min="7" max="7" width="8.5703125" style="3" customWidth="1"/>
    <col min="8" max="8" width="12.5703125" style="3" customWidth="1"/>
    <col min="9" max="9" width="11.7109375" style="3" customWidth="1"/>
    <col min="10" max="10" width="15" style="3" customWidth="1"/>
    <col min="11" max="11" width="16.7109375" style="3" customWidth="1"/>
    <col min="12" max="12" width="14.7109375" style="3" customWidth="1"/>
    <col min="13" max="13" width="12.85546875" style="3" customWidth="1"/>
    <col min="14" max="14" width="14.140625" style="3" customWidth="1"/>
    <col min="15" max="15" width="13.5703125" style="3" customWidth="1"/>
    <col min="16" max="16" width="9.7109375" style="3" customWidth="1"/>
    <col min="17" max="17" width="12.140625" style="3" customWidth="1"/>
    <col min="18" max="20" width="11.28515625" style="3" customWidth="1"/>
    <col min="21" max="22" width="10.28515625" style="3" customWidth="1"/>
    <col min="23" max="52" width="11.28515625" style="3" customWidth="1"/>
    <col min="53" max="57" width="11.28515625" style="1" customWidth="1"/>
    <col min="58" max="16384" width="9.140625" style="1"/>
  </cols>
  <sheetData>
    <row r="1" spans="1:52" s="13" customFormat="1" ht="16.5" customHeight="1" x14ac:dyDescent="0.2">
      <c r="A1" s="64"/>
      <c r="B1" s="13" t="s">
        <v>139</v>
      </c>
      <c r="C1" s="14"/>
      <c r="D1" s="14"/>
      <c r="G1" s="19" t="s">
        <v>1</v>
      </c>
      <c r="H1" s="14"/>
      <c r="I1" s="14"/>
      <c r="J1" s="14"/>
      <c r="K1" s="14"/>
      <c r="N1" s="14"/>
      <c r="Q1" s="14"/>
      <c r="R1" s="19"/>
      <c r="S1" s="15"/>
      <c r="T1" s="15"/>
      <c r="U1" s="14"/>
      <c r="V1" s="14"/>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row>
    <row r="2" spans="1:52" s="23" customFormat="1" ht="17.25" customHeight="1" x14ac:dyDescent="0.2">
      <c r="A2" s="115" t="s">
        <v>0</v>
      </c>
      <c r="B2" s="116"/>
      <c r="C2" s="116"/>
      <c r="D2" s="116"/>
      <c r="E2" s="116"/>
      <c r="F2" s="20"/>
      <c r="G2" s="116"/>
      <c r="H2" s="116"/>
      <c r="I2" s="116"/>
      <c r="J2" s="116"/>
      <c r="L2" s="116"/>
      <c r="M2" s="116"/>
      <c r="N2" s="20"/>
      <c r="O2" s="116"/>
      <c r="P2" s="116"/>
      <c r="R2" s="116"/>
      <c r="S2" s="116"/>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row>
    <row r="3" spans="1:52" s="24" customFormat="1" ht="15" customHeight="1" x14ac:dyDescent="0.2">
      <c r="A3" s="115"/>
      <c r="B3" s="113" t="s">
        <v>72</v>
      </c>
      <c r="C3" s="113"/>
      <c r="D3" s="113" t="s">
        <v>73</v>
      </c>
      <c r="E3" s="113"/>
      <c r="F3" s="113"/>
      <c r="G3" s="21"/>
      <c r="H3" s="21"/>
      <c r="I3" s="21"/>
      <c r="J3" s="118" t="s">
        <v>77</v>
      </c>
      <c r="K3" s="119"/>
      <c r="L3" s="119"/>
      <c r="M3" s="119"/>
      <c r="N3" s="119"/>
      <c r="O3" s="119"/>
      <c r="P3" s="21"/>
      <c r="Q3" s="113" t="s">
        <v>81</v>
      </c>
      <c r="R3" s="120"/>
      <c r="S3" s="25"/>
      <c r="T3" s="25"/>
      <c r="U3" s="25"/>
      <c r="V3" s="25"/>
      <c r="W3" s="25"/>
      <c r="X3" s="113"/>
      <c r="Y3" s="113"/>
      <c r="Z3" s="113"/>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1:52" s="67" customFormat="1" ht="33.75" x14ac:dyDescent="0.2">
      <c r="A4" s="117"/>
      <c r="B4" s="31" t="s">
        <v>59</v>
      </c>
      <c r="C4" s="31" t="s">
        <v>63</v>
      </c>
      <c r="D4" s="31" t="s">
        <v>59</v>
      </c>
      <c r="E4" s="31" t="s">
        <v>74</v>
      </c>
      <c r="F4" s="31" t="s">
        <v>75</v>
      </c>
      <c r="G4" s="31"/>
      <c r="H4" s="31" t="s">
        <v>76</v>
      </c>
      <c r="I4" s="31"/>
      <c r="J4" s="31" t="s">
        <v>78</v>
      </c>
      <c r="K4" s="31" t="s">
        <v>79</v>
      </c>
      <c r="L4" s="31" t="s">
        <v>80</v>
      </c>
      <c r="M4" s="31" t="s">
        <v>84</v>
      </c>
      <c r="N4" s="31" t="s">
        <v>85</v>
      </c>
      <c r="O4" s="31" t="s">
        <v>86</v>
      </c>
      <c r="P4" s="31"/>
      <c r="Q4" s="31" t="s">
        <v>82</v>
      </c>
      <c r="R4" s="31" t="s">
        <v>83</v>
      </c>
      <c r="S4" s="31"/>
      <c r="T4" s="31"/>
      <c r="W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row>
    <row r="5" spans="1:52" x14ac:dyDescent="0.2">
      <c r="A5" s="65">
        <v>39909</v>
      </c>
      <c r="B5" s="52">
        <v>13.4</v>
      </c>
      <c r="C5" s="52">
        <v>19.3</v>
      </c>
      <c r="D5" s="52">
        <v>52.85</v>
      </c>
      <c r="E5" s="52">
        <v>52.85</v>
      </c>
      <c r="F5" s="52">
        <v>105.7</v>
      </c>
      <c r="G5" s="52"/>
      <c r="H5" s="52">
        <v>29.5</v>
      </c>
      <c r="I5" s="52"/>
      <c r="J5" s="52">
        <v>40.200000000000003</v>
      </c>
      <c r="K5" s="52">
        <v>34.85</v>
      </c>
      <c r="L5" s="52">
        <v>65.7</v>
      </c>
      <c r="M5" s="52">
        <v>72</v>
      </c>
      <c r="N5" s="52">
        <v>66.650000000000006</v>
      </c>
      <c r="O5" s="52">
        <v>97.5</v>
      </c>
      <c r="P5" s="52"/>
      <c r="Q5" s="52">
        <v>25.5</v>
      </c>
      <c r="R5" s="52">
        <v>30.85</v>
      </c>
      <c r="S5" s="52"/>
    </row>
    <row r="6" spans="1:52" x14ac:dyDescent="0.2">
      <c r="A6" s="65">
        <v>40280</v>
      </c>
      <c r="B6" s="3">
        <v>13.65</v>
      </c>
      <c r="C6" s="3">
        <v>19.649999999999999</v>
      </c>
      <c r="D6" s="3">
        <v>53.65</v>
      </c>
      <c r="E6" s="3">
        <v>53.65</v>
      </c>
      <c r="F6" s="3">
        <v>107.3</v>
      </c>
      <c r="H6" s="3">
        <v>30.05</v>
      </c>
      <c r="J6" s="3">
        <v>41.2</v>
      </c>
      <c r="K6" s="3">
        <v>35.75</v>
      </c>
      <c r="L6" s="3">
        <v>67.150000000000006</v>
      </c>
      <c r="M6" s="3">
        <v>73.7</v>
      </c>
      <c r="N6" s="3">
        <v>68.25</v>
      </c>
      <c r="O6" s="3">
        <v>99.65</v>
      </c>
      <c r="Q6" s="3">
        <v>25.95</v>
      </c>
      <c r="R6" s="52">
        <v>31.4</v>
      </c>
    </row>
    <row r="7" spans="1:52" x14ac:dyDescent="0.2">
      <c r="A7" s="65">
        <v>40644</v>
      </c>
      <c r="B7" s="52">
        <v>14.05</v>
      </c>
      <c r="C7" s="52">
        <v>20.25</v>
      </c>
      <c r="D7" s="52">
        <v>55.3</v>
      </c>
      <c r="E7" s="52">
        <v>55.3</v>
      </c>
      <c r="F7" s="52">
        <v>110.6</v>
      </c>
      <c r="G7" s="52"/>
      <c r="H7" s="52">
        <v>31</v>
      </c>
      <c r="I7" s="52"/>
      <c r="J7" s="52">
        <v>43.1</v>
      </c>
      <c r="K7" s="52">
        <v>37.5</v>
      </c>
      <c r="L7" s="52">
        <v>69.849999999999994</v>
      </c>
      <c r="M7" s="52">
        <v>77</v>
      </c>
      <c r="N7" s="52">
        <v>71.400000000000006</v>
      </c>
      <c r="O7" s="52">
        <v>103.75</v>
      </c>
      <c r="P7" s="52"/>
      <c r="Q7" s="52">
        <v>26.75</v>
      </c>
      <c r="R7" s="52">
        <v>32.35</v>
      </c>
    </row>
    <row r="8" spans="1:52" x14ac:dyDescent="0.2">
      <c r="A8" s="65">
        <v>41008</v>
      </c>
      <c r="B8" s="52">
        <v>14.8</v>
      </c>
      <c r="C8" s="52">
        <v>21.3</v>
      </c>
      <c r="D8" s="52">
        <v>58.2</v>
      </c>
      <c r="E8" s="52">
        <v>58.2</v>
      </c>
      <c r="F8" s="52">
        <v>116.4</v>
      </c>
      <c r="G8" s="52"/>
      <c r="H8" s="52">
        <v>32.6</v>
      </c>
      <c r="I8" s="52"/>
      <c r="J8" s="52">
        <v>43.55</v>
      </c>
      <c r="K8" s="52">
        <v>37.65</v>
      </c>
      <c r="L8" s="52">
        <v>71.7</v>
      </c>
      <c r="M8" s="52">
        <v>78.3</v>
      </c>
      <c r="N8" s="52">
        <v>72.400000000000006</v>
      </c>
      <c r="O8" s="52">
        <v>106.45</v>
      </c>
      <c r="P8" s="52"/>
      <c r="Q8" s="52">
        <v>28.15</v>
      </c>
      <c r="R8" s="52">
        <v>34.049999999999997</v>
      </c>
    </row>
    <row r="9" spans="1:52" x14ac:dyDescent="0.2">
      <c r="A9" s="65">
        <v>41372</v>
      </c>
      <c r="B9" s="52">
        <v>15.15</v>
      </c>
      <c r="C9" s="52">
        <v>21.75</v>
      </c>
      <c r="D9" s="52">
        <v>59.5</v>
      </c>
      <c r="E9" s="52">
        <v>59.5</v>
      </c>
      <c r="F9" s="52">
        <v>119</v>
      </c>
      <c r="G9" s="52"/>
      <c r="H9" s="52">
        <v>33.299999999999997</v>
      </c>
      <c r="I9" s="52"/>
      <c r="J9" s="52">
        <v>45.25</v>
      </c>
      <c r="K9" s="52">
        <v>38.9</v>
      </c>
      <c r="L9" s="52">
        <v>73.3</v>
      </c>
      <c r="M9" s="52">
        <v>81.05</v>
      </c>
      <c r="N9" s="52">
        <v>74.7</v>
      </c>
      <c r="O9" s="52">
        <v>109.5</v>
      </c>
      <c r="P9" s="52"/>
      <c r="Q9" s="52">
        <v>28.45</v>
      </c>
      <c r="R9" s="52">
        <v>34.799999999999997</v>
      </c>
    </row>
    <row r="10" spans="1:52" x14ac:dyDescent="0.2">
      <c r="A10" s="65">
        <v>41736</v>
      </c>
      <c r="B10" s="52">
        <v>15.55</v>
      </c>
      <c r="C10" s="52">
        <v>22.35</v>
      </c>
      <c r="D10" s="52">
        <v>61.1</v>
      </c>
      <c r="E10" s="52">
        <v>61.1</v>
      </c>
      <c r="F10" s="52">
        <v>122.2</v>
      </c>
      <c r="G10" s="52"/>
      <c r="H10" s="52">
        <v>34.200000000000003</v>
      </c>
      <c r="I10" s="52"/>
      <c r="J10" s="52">
        <v>47.2</v>
      </c>
      <c r="K10" s="52">
        <v>40.200000000000003</v>
      </c>
      <c r="L10" s="52">
        <v>75.95</v>
      </c>
      <c r="M10" s="52">
        <v>84.05</v>
      </c>
      <c r="N10" s="52">
        <v>77.05</v>
      </c>
      <c r="O10" s="52">
        <v>112.8</v>
      </c>
      <c r="P10" s="52"/>
      <c r="Q10" s="52">
        <v>28.75</v>
      </c>
      <c r="R10" s="52">
        <v>35.75</v>
      </c>
    </row>
    <row r="11" spans="1:52" s="100" customFormat="1" x14ac:dyDescent="0.2">
      <c r="A11" s="65">
        <v>42100</v>
      </c>
      <c r="B11" s="52">
        <v>15.75</v>
      </c>
      <c r="C11" s="52">
        <v>22.6</v>
      </c>
      <c r="D11" s="52">
        <v>61.85</v>
      </c>
      <c r="E11" s="52">
        <v>61.85</v>
      </c>
      <c r="F11" s="52">
        <v>123.7</v>
      </c>
      <c r="G11" s="52"/>
      <c r="H11" s="52">
        <v>34.6</v>
      </c>
      <c r="I11" s="52"/>
      <c r="J11" s="52">
        <v>49.05</v>
      </c>
      <c r="K11" s="52">
        <v>41.9</v>
      </c>
      <c r="L11" s="52">
        <v>78.099999999999994</v>
      </c>
      <c r="M11" s="52">
        <v>86.95</v>
      </c>
      <c r="N11" s="52">
        <v>79.8</v>
      </c>
      <c r="O11" s="52">
        <v>116</v>
      </c>
      <c r="P11" s="52"/>
      <c r="Q11" s="52">
        <v>29.05</v>
      </c>
      <c r="R11" s="52">
        <v>36.200000000000003</v>
      </c>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row>
    <row r="12" spans="1:52" x14ac:dyDescent="0.2">
      <c r="A12" s="65">
        <v>42471</v>
      </c>
      <c r="B12" s="52">
        <v>15.75</v>
      </c>
      <c r="C12" s="52">
        <v>22.6</v>
      </c>
      <c r="D12" s="52">
        <v>61.85</v>
      </c>
      <c r="E12" s="52">
        <v>61.85</v>
      </c>
      <c r="F12" s="52">
        <v>123.7</v>
      </c>
      <c r="G12" s="52"/>
      <c r="H12" s="52">
        <v>34.6</v>
      </c>
      <c r="J12" s="52">
        <v>53.45</v>
      </c>
      <c r="K12" s="52">
        <v>46.3</v>
      </c>
      <c r="L12" s="52">
        <v>82.5</v>
      </c>
      <c r="M12" s="52">
        <v>93.65</v>
      </c>
      <c r="N12" s="52">
        <v>86.5</v>
      </c>
      <c r="O12" s="52">
        <v>122.7</v>
      </c>
      <c r="Q12" s="52">
        <v>29.05</v>
      </c>
      <c r="R12" s="52">
        <v>36.200000000000003</v>
      </c>
    </row>
    <row r="13" spans="1:52" x14ac:dyDescent="0.2">
      <c r="A13" s="72">
        <v>42835</v>
      </c>
      <c r="B13" s="52">
        <v>15.9</v>
      </c>
      <c r="C13" s="52">
        <v>22.85</v>
      </c>
      <c r="D13" s="52">
        <v>62.45</v>
      </c>
      <c r="E13" s="52">
        <v>62.45</v>
      </c>
      <c r="F13" s="52">
        <v>124.9</v>
      </c>
      <c r="G13" s="52"/>
      <c r="H13" s="52">
        <v>34.950000000000003</v>
      </c>
      <c r="J13" s="52">
        <v>57.2</v>
      </c>
      <c r="K13" s="52">
        <v>49.7</v>
      </c>
      <c r="L13" s="52">
        <v>86.25</v>
      </c>
      <c r="M13" s="52">
        <v>99.35</v>
      </c>
      <c r="N13" s="52">
        <v>91.85</v>
      </c>
      <c r="O13" s="52">
        <v>128.4</v>
      </c>
      <c r="Q13" s="52">
        <v>29.05</v>
      </c>
      <c r="R13" s="52">
        <v>36.549999999999997</v>
      </c>
    </row>
    <row r="14" spans="1:52" x14ac:dyDescent="0.2">
      <c r="A14" s="72">
        <v>43199</v>
      </c>
      <c r="B14" s="52">
        <v>16.399999999999999</v>
      </c>
      <c r="C14" s="52">
        <v>23.55</v>
      </c>
      <c r="D14" s="52">
        <v>64.3</v>
      </c>
      <c r="E14" s="52">
        <v>64.3</v>
      </c>
      <c r="F14" s="52">
        <v>128.6</v>
      </c>
      <c r="G14" s="52"/>
      <c r="H14" s="52">
        <v>36</v>
      </c>
      <c r="J14" s="52">
        <v>60.85</v>
      </c>
      <c r="K14" s="52">
        <v>52.25</v>
      </c>
      <c r="L14" s="52">
        <v>89.9</v>
      </c>
      <c r="M14" s="52">
        <v>104.9</v>
      </c>
      <c r="N14" s="52">
        <v>96.3</v>
      </c>
      <c r="O14" s="52">
        <v>133.94999999999999</v>
      </c>
      <c r="Q14" s="52">
        <v>29.05</v>
      </c>
      <c r="R14" s="52">
        <v>37.65</v>
      </c>
    </row>
    <row r="15" spans="1:52" x14ac:dyDescent="0.2">
      <c r="A15" s="72">
        <v>43563</v>
      </c>
      <c r="B15" s="52">
        <v>16.8</v>
      </c>
      <c r="C15" s="52">
        <v>24.1</v>
      </c>
      <c r="D15" s="52">
        <v>65.849999999999994</v>
      </c>
      <c r="E15" s="52">
        <v>65.849999999999994</v>
      </c>
      <c r="F15" s="52">
        <v>131.69999999999999</v>
      </c>
      <c r="G15" s="52"/>
      <c r="H15" s="52">
        <v>36.85</v>
      </c>
      <c r="J15" s="52">
        <v>65.099999999999994</v>
      </c>
      <c r="K15" s="52">
        <v>55.6</v>
      </c>
      <c r="L15" s="52">
        <v>94.15</v>
      </c>
      <c r="M15" s="52">
        <v>111.35</v>
      </c>
      <c r="N15" s="52">
        <v>101.85</v>
      </c>
      <c r="O15" s="52">
        <v>140.4</v>
      </c>
      <c r="Q15" s="52">
        <v>29.05</v>
      </c>
      <c r="R15" s="52">
        <v>38.549999999999997</v>
      </c>
    </row>
    <row r="16" spans="1:52" x14ac:dyDescent="0.2">
      <c r="A16" s="72">
        <v>43927</v>
      </c>
      <c r="B16" s="52">
        <v>17.100000000000001</v>
      </c>
      <c r="C16" s="52">
        <v>24.5</v>
      </c>
      <c r="D16" s="52">
        <v>66.95</v>
      </c>
      <c r="E16" s="52">
        <v>66.95</v>
      </c>
      <c r="F16" s="52">
        <v>133.9</v>
      </c>
      <c r="G16" s="52"/>
      <c r="H16" s="52">
        <v>37.5</v>
      </c>
      <c r="J16" s="52">
        <v>69.849999999999994</v>
      </c>
      <c r="K16" s="52">
        <v>60.2</v>
      </c>
      <c r="L16" s="52">
        <v>99.4</v>
      </c>
      <c r="M16" s="52">
        <v>118.85</v>
      </c>
      <c r="N16" s="52">
        <v>109.2</v>
      </c>
      <c r="O16" s="52">
        <v>148.4</v>
      </c>
      <c r="Q16" s="52">
        <v>29.55</v>
      </c>
      <c r="R16" s="52">
        <v>39.200000000000003</v>
      </c>
    </row>
    <row r="17" spans="1:18" x14ac:dyDescent="0.2">
      <c r="A17" s="72">
        <v>44298</v>
      </c>
      <c r="B17" s="52">
        <v>17.2</v>
      </c>
      <c r="C17" s="52">
        <v>24.6</v>
      </c>
      <c r="D17" s="52">
        <v>67.3</v>
      </c>
      <c r="E17" s="52">
        <v>67.3</v>
      </c>
      <c r="F17" s="52">
        <v>134.6</v>
      </c>
      <c r="G17" s="52"/>
      <c r="H17" s="52">
        <v>37.700000000000003</v>
      </c>
      <c r="J17" s="52">
        <v>72.7</v>
      </c>
      <c r="K17" s="52">
        <v>63</v>
      </c>
      <c r="L17" s="52">
        <v>102.4</v>
      </c>
      <c r="M17" s="52">
        <v>123.2</v>
      </c>
      <c r="N17" s="52">
        <v>113.5</v>
      </c>
      <c r="O17" s="52">
        <v>152.9</v>
      </c>
      <c r="Q17" s="52">
        <v>29.7</v>
      </c>
      <c r="R17" s="52">
        <v>39.4</v>
      </c>
    </row>
    <row r="18" spans="1:18" x14ac:dyDescent="0.2">
      <c r="A18" s="72">
        <v>44662</v>
      </c>
      <c r="B18" s="52">
        <v>17.75</v>
      </c>
      <c r="C18" s="52">
        <v>25.35</v>
      </c>
      <c r="D18" s="52">
        <v>69.400000000000006</v>
      </c>
      <c r="E18" s="52">
        <v>69.400000000000006</v>
      </c>
      <c r="F18" s="52">
        <v>138.80000000000001</v>
      </c>
      <c r="G18" s="52"/>
      <c r="H18" s="52">
        <v>38.85</v>
      </c>
      <c r="J18" s="52">
        <v>75</v>
      </c>
      <c r="K18" s="52">
        <v>65</v>
      </c>
      <c r="L18" s="52">
        <v>105.6</v>
      </c>
      <c r="M18" s="52">
        <v>127.05</v>
      </c>
      <c r="N18" s="52">
        <v>117.05</v>
      </c>
      <c r="O18" s="52">
        <v>157.65</v>
      </c>
      <c r="Q18" s="52">
        <v>30.6</v>
      </c>
      <c r="R18" s="52">
        <v>40.6</v>
      </c>
    </row>
  </sheetData>
  <mergeCells count="11">
    <mergeCell ref="X3:Z3"/>
    <mergeCell ref="D3:F3"/>
    <mergeCell ref="J3:O3"/>
    <mergeCell ref="Q3:R3"/>
    <mergeCell ref="R2:S2"/>
    <mergeCell ref="A2:A4"/>
    <mergeCell ref="B2:E2"/>
    <mergeCell ref="G2:J2"/>
    <mergeCell ref="L2:M2"/>
    <mergeCell ref="O2:P2"/>
    <mergeCell ref="B3:C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41"/>
  <sheetViews>
    <sheetView showGridLines="0" tabSelected="1" workbookViewId="0">
      <pane xSplit="1" ySplit="4" topLeftCell="B5" activePane="bottomRight" state="frozen"/>
      <selection pane="topRight" activeCell="B1" sqref="B1"/>
      <selection pane="bottomLeft" activeCell="A5" sqref="A5"/>
      <selection pane="bottomRight" activeCell="F18" sqref="F18"/>
    </sheetView>
  </sheetViews>
  <sheetFormatPr defaultRowHeight="11.25" x14ac:dyDescent="0.2"/>
  <cols>
    <col min="1" max="1" width="12.140625" style="66" customWidth="1"/>
    <col min="2" max="2" width="10.28515625" style="3" customWidth="1"/>
    <col min="3" max="3" width="10.85546875" style="3" customWidth="1"/>
    <col min="4" max="4" width="14.28515625" style="3" customWidth="1"/>
    <col min="5" max="5" width="12.5703125" style="3" customWidth="1"/>
    <col min="6" max="6" width="15.140625" style="3" customWidth="1"/>
    <col min="7" max="7" width="15" style="3" customWidth="1"/>
    <col min="8" max="8" width="16.7109375" style="3" customWidth="1"/>
    <col min="9" max="10" width="10.28515625" style="3" customWidth="1"/>
    <col min="11" max="11" width="17.5703125" style="3" customWidth="1"/>
    <col min="12" max="12" width="10.28515625" style="3" customWidth="1"/>
    <col min="13" max="13" width="9.7109375" style="3" customWidth="1"/>
    <col min="14" max="14" width="4.7109375" style="3" customWidth="1"/>
    <col min="15" max="17" width="11.28515625" style="3" customWidth="1"/>
    <col min="18" max="19" width="10.28515625" style="3" customWidth="1"/>
    <col min="20" max="49" width="11.28515625" style="3" customWidth="1"/>
    <col min="50" max="54" width="11.28515625" style="1" customWidth="1"/>
    <col min="55" max="16384" width="9.140625" style="1"/>
  </cols>
  <sheetData>
    <row r="1" spans="1:49" s="13" customFormat="1" x14ac:dyDescent="0.2">
      <c r="A1" s="64"/>
      <c r="B1" s="13" t="s">
        <v>140</v>
      </c>
      <c r="C1" s="14"/>
      <c r="D1" s="14"/>
      <c r="E1" s="14"/>
      <c r="F1" s="14"/>
      <c r="G1" s="14" t="s">
        <v>91</v>
      </c>
      <c r="H1" s="14"/>
      <c r="K1" s="14"/>
      <c r="N1" s="14"/>
      <c r="O1" s="19"/>
      <c r="P1" s="15"/>
      <c r="Q1" s="15"/>
      <c r="R1" s="14"/>
      <c r="S1" s="14"/>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row>
    <row r="2" spans="1:49" s="23" customFormat="1" x14ac:dyDescent="0.2">
      <c r="A2" s="115" t="s">
        <v>0</v>
      </c>
      <c r="B2" s="116"/>
      <c r="C2" s="116"/>
      <c r="D2" s="116"/>
      <c r="E2" s="116"/>
      <c r="F2" s="116"/>
      <c r="G2" s="116"/>
      <c r="I2" s="116"/>
      <c r="J2" s="116"/>
      <c r="K2" s="56"/>
      <c r="L2" s="116"/>
      <c r="M2" s="116"/>
      <c r="O2" s="116"/>
      <c r="P2" s="11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row>
    <row r="3" spans="1:49" s="24" customFormat="1" ht="12.75" customHeight="1" x14ac:dyDescent="0.2">
      <c r="A3" s="115"/>
      <c r="B3" s="122" t="s">
        <v>88</v>
      </c>
      <c r="C3" s="113"/>
      <c r="D3" s="113"/>
      <c r="E3" s="113"/>
      <c r="F3" s="113"/>
      <c r="G3" s="113"/>
      <c r="H3" s="113"/>
      <c r="I3" s="113"/>
      <c r="K3" s="55"/>
      <c r="L3" s="113"/>
      <c r="M3" s="113"/>
      <c r="N3" s="55"/>
      <c r="P3" s="25"/>
      <c r="Q3" s="25"/>
      <c r="R3" s="25"/>
      <c r="S3" s="25"/>
      <c r="T3" s="25"/>
      <c r="U3" s="113"/>
      <c r="V3" s="113"/>
      <c r="W3" s="113"/>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row>
    <row r="4" spans="1:49" s="67" customFormat="1" ht="22.5" x14ac:dyDescent="0.2">
      <c r="A4" s="117"/>
      <c r="B4" s="31" t="s">
        <v>87</v>
      </c>
      <c r="C4" s="31"/>
      <c r="D4" s="31" t="s">
        <v>138</v>
      </c>
      <c r="E4" s="31" t="s">
        <v>89</v>
      </c>
      <c r="F4" s="31" t="s">
        <v>82</v>
      </c>
      <c r="G4" s="31" t="s">
        <v>90</v>
      </c>
      <c r="H4" s="31"/>
      <c r="I4" s="31"/>
      <c r="J4" s="31"/>
      <c r="K4" s="31"/>
      <c r="L4" s="31"/>
      <c r="M4" s="31"/>
      <c r="N4" s="31"/>
      <c r="O4" s="31"/>
      <c r="P4" s="31"/>
      <c r="Q4" s="31"/>
      <c r="T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row>
    <row r="5" spans="1:49" x14ac:dyDescent="0.2">
      <c r="A5" s="66" t="s">
        <v>106</v>
      </c>
      <c r="B5" s="103">
        <v>136</v>
      </c>
      <c r="C5" s="103"/>
      <c r="D5" s="103">
        <v>16</v>
      </c>
      <c r="E5" s="103">
        <f>62+53</f>
        <v>115</v>
      </c>
      <c r="F5" s="103">
        <f>1</f>
        <v>1</v>
      </c>
      <c r="G5" s="103">
        <v>4</v>
      </c>
      <c r="H5" s="112"/>
      <c r="I5" s="52"/>
      <c r="J5" s="52"/>
      <c r="K5" s="52"/>
      <c r="L5" s="52"/>
      <c r="M5" s="52"/>
      <c r="N5" s="52"/>
      <c r="O5" s="52"/>
      <c r="P5" s="52"/>
    </row>
    <row r="6" spans="1:49" x14ac:dyDescent="0.2">
      <c r="A6" s="66" t="s">
        <v>107</v>
      </c>
      <c r="B6" s="103">
        <v>391</v>
      </c>
      <c r="C6" s="103"/>
      <c r="D6" s="103">
        <v>56</v>
      </c>
      <c r="E6" s="103">
        <f>124+132</f>
        <v>256</v>
      </c>
      <c r="F6" s="103">
        <f>12+8</f>
        <v>20</v>
      </c>
      <c r="G6" s="103">
        <f>31+28</f>
        <v>59</v>
      </c>
      <c r="H6" s="112"/>
    </row>
    <row r="7" spans="1:49" x14ac:dyDescent="0.2">
      <c r="A7" s="66" t="s">
        <v>108</v>
      </c>
      <c r="B7" s="103">
        <v>579</v>
      </c>
      <c r="C7" s="103"/>
      <c r="D7" s="103">
        <v>67</v>
      </c>
      <c r="E7" s="103">
        <f>135+181</f>
        <v>316</v>
      </c>
      <c r="F7" s="103">
        <f>75+71</f>
        <v>146</v>
      </c>
      <c r="G7" s="103">
        <f>27+23</f>
        <v>50</v>
      </c>
      <c r="H7" s="112"/>
    </row>
    <row r="8" spans="1:49" x14ac:dyDescent="0.2">
      <c r="A8" s="66" t="s">
        <v>109</v>
      </c>
      <c r="B8" s="103">
        <v>811</v>
      </c>
      <c r="C8" s="103"/>
      <c r="D8" s="103">
        <v>65</v>
      </c>
      <c r="E8" s="103">
        <f>138+226</f>
        <v>364</v>
      </c>
      <c r="F8" s="103">
        <f>120+132</f>
        <v>252</v>
      </c>
      <c r="G8" s="103">
        <f>64+66</f>
        <v>130</v>
      </c>
      <c r="H8" s="112"/>
    </row>
    <row r="9" spans="1:49" x14ac:dyDescent="0.2">
      <c r="A9" s="66" t="s">
        <v>129</v>
      </c>
      <c r="B9" s="103">
        <v>1365</v>
      </c>
      <c r="C9" s="103"/>
      <c r="D9" s="103">
        <v>114</v>
      </c>
      <c r="E9" s="103">
        <f>156+313</f>
        <v>469</v>
      </c>
      <c r="F9" s="103">
        <f>119+285</f>
        <v>404</v>
      </c>
      <c r="G9" s="103">
        <f>193+186</f>
        <v>379</v>
      </c>
      <c r="H9" s="112"/>
    </row>
    <row r="10" spans="1:49" x14ac:dyDescent="0.2">
      <c r="A10" s="66" t="s">
        <v>144</v>
      </c>
      <c r="B10" s="103">
        <v>1912</v>
      </c>
      <c r="C10" s="104"/>
      <c r="D10" s="103">
        <v>124</v>
      </c>
      <c r="E10" s="103">
        <f>133+354</f>
        <v>487</v>
      </c>
      <c r="F10" s="103">
        <f>112+394</f>
        <v>506</v>
      </c>
      <c r="G10" s="103">
        <f>427+367</f>
        <v>794</v>
      </c>
      <c r="H10" s="112"/>
    </row>
    <row r="11" spans="1:49" ht="12.75" x14ac:dyDescent="0.2">
      <c r="A11" s="66" t="s">
        <v>145</v>
      </c>
      <c r="B11" s="103">
        <v>2235</v>
      </c>
      <c r="C11" s="104"/>
      <c r="D11" s="103">
        <v>141</v>
      </c>
      <c r="E11" s="103">
        <f>118+392</f>
        <v>510</v>
      </c>
      <c r="F11" s="103">
        <f>35+414</f>
        <v>449</v>
      </c>
      <c r="G11" s="103">
        <f>602+533</f>
        <v>1135</v>
      </c>
      <c r="H11" s="112"/>
      <c r="T11" s="58"/>
      <c r="U11" s="58"/>
    </row>
    <row r="12" spans="1:49" x14ac:dyDescent="0.2">
      <c r="A12" s="66" t="s">
        <v>147</v>
      </c>
      <c r="B12" s="103">
        <v>2356</v>
      </c>
      <c r="D12" s="103">
        <v>144</v>
      </c>
      <c r="E12" s="103">
        <f>91+295</f>
        <v>386</v>
      </c>
      <c r="F12" s="103">
        <f>16+395</f>
        <v>411</v>
      </c>
      <c r="G12" s="103">
        <f>707+707</f>
        <v>1414</v>
      </c>
      <c r="H12" s="112"/>
    </row>
    <row r="13" spans="1:49" x14ac:dyDescent="0.2">
      <c r="A13" s="66" t="s">
        <v>148</v>
      </c>
      <c r="B13" s="103">
        <v>2381</v>
      </c>
      <c r="D13" s="103">
        <v>137</v>
      </c>
      <c r="E13" s="103">
        <f>88+222</f>
        <v>310</v>
      </c>
      <c r="F13" s="103">
        <f>20+363</f>
        <v>383</v>
      </c>
      <c r="G13" s="103">
        <f>755+796</f>
        <v>1551</v>
      </c>
      <c r="H13" s="112"/>
    </row>
    <row r="14" spans="1:49" x14ac:dyDescent="0.2">
      <c r="A14" s="66" t="s">
        <v>149</v>
      </c>
      <c r="B14" s="103">
        <v>2326</v>
      </c>
      <c r="D14" s="103">
        <v>133</v>
      </c>
      <c r="E14" s="103">
        <f>76+188</f>
        <v>264</v>
      </c>
      <c r="F14" s="103">
        <f>24+343</f>
        <v>367</v>
      </c>
      <c r="G14" s="103">
        <f>758+804</f>
        <v>1562</v>
      </c>
      <c r="H14" s="112"/>
    </row>
    <row r="15" spans="1:49" x14ac:dyDescent="0.2">
      <c r="A15" s="66" t="s">
        <v>150</v>
      </c>
      <c r="B15" s="103">
        <v>2168</v>
      </c>
      <c r="D15" s="103">
        <v>123</v>
      </c>
      <c r="E15" s="103">
        <f>42+87</f>
        <v>129</v>
      </c>
      <c r="F15" s="103">
        <f>18+315</f>
        <v>333</v>
      </c>
      <c r="G15" s="103">
        <f>758+826</f>
        <v>1584</v>
      </c>
      <c r="H15" s="112"/>
    </row>
    <row r="16" spans="1:49" x14ac:dyDescent="0.2">
      <c r="A16" s="66" t="s">
        <v>151</v>
      </c>
      <c r="B16" s="103">
        <v>1961</v>
      </c>
      <c r="D16" s="103">
        <v>108</v>
      </c>
      <c r="E16" s="103">
        <f>31+19</f>
        <v>50</v>
      </c>
      <c r="F16" s="103">
        <f>11+232</f>
        <v>243</v>
      </c>
      <c r="G16" s="103">
        <f>755+805</f>
        <v>1560</v>
      </c>
      <c r="H16" s="112"/>
    </row>
    <row r="17" spans="1:16" x14ac:dyDescent="0.2">
      <c r="A17" s="66" t="s">
        <v>152</v>
      </c>
      <c r="B17" s="103">
        <v>1875</v>
      </c>
      <c r="D17" s="103">
        <v>108</v>
      </c>
      <c r="E17" s="103">
        <f>55+9</f>
        <v>64</v>
      </c>
      <c r="F17" s="103">
        <f>4+182</f>
        <v>186</v>
      </c>
      <c r="G17" s="103">
        <f>747+771</f>
        <v>1518</v>
      </c>
      <c r="H17" s="112"/>
    </row>
    <row r="18" spans="1:16" x14ac:dyDescent="0.2">
      <c r="B18" s="103"/>
      <c r="D18" s="103"/>
      <c r="E18" s="103"/>
      <c r="F18" s="103"/>
      <c r="G18" s="103"/>
    </row>
    <row r="22" spans="1:16" ht="12.75" customHeight="1" x14ac:dyDescent="0.2">
      <c r="D22" s="106"/>
      <c r="E22" s="106"/>
      <c r="F22" s="106"/>
      <c r="G22" s="106"/>
      <c r="H22" s="106"/>
      <c r="I22" s="106"/>
      <c r="J22" s="106"/>
      <c r="K22" s="106"/>
      <c r="L22" s="106"/>
    </row>
    <row r="23" spans="1:16" ht="12.75" customHeight="1" x14ac:dyDescent="0.2">
      <c r="D23" s="106"/>
      <c r="E23" s="106"/>
      <c r="F23" s="106"/>
      <c r="G23" s="106"/>
      <c r="H23" s="106"/>
      <c r="I23" s="106"/>
      <c r="J23" s="106"/>
      <c r="K23" s="106"/>
      <c r="L23" s="106"/>
      <c r="M23"/>
    </row>
    <row r="24" spans="1:16" ht="12.75" x14ac:dyDescent="0.2">
      <c r="D24" s="106"/>
      <c r="E24" s="106"/>
      <c r="F24" s="106"/>
      <c r="G24" s="106"/>
      <c r="H24" s="106"/>
      <c r="I24" s="106"/>
      <c r="J24" s="106"/>
      <c r="K24" s="106"/>
      <c r="L24" s="106"/>
      <c r="M24"/>
    </row>
    <row r="25" spans="1:16" ht="12.75" x14ac:dyDescent="0.2">
      <c r="D25" s="106"/>
      <c r="E25" s="106"/>
      <c r="F25" s="106"/>
      <c r="G25" s="106"/>
      <c r="H25" s="106"/>
      <c r="I25" s="106"/>
      <c r="J25" s="106"/>
      <c r="K25" s="106"/>
      <c r="L25" s="106"/>
      <c r="M25"/>
    </row>
    <row r="26" spans="1:16" ht="12.75" x14ac:dyDescent="0.2">
      <c r="D26" s="106"/>
      <c r="E26" s="106"/>
      <c r="F26" s="106"/>
      <c r="G26" s="106"/>
      <c r="H26" s="106"/>
      <c r="I26" s="106"/>
      <c r="J26" s="106"/>
      <c r="K26" s="106"/>
      <c r="L26" s="106"/>
      <c r="M26"/>
    </row>
    <row r="27" spans="1:16" ht="12.75" x14ac:dyDescent="0.2">
      <c r="D27" s="106"/>
      <c r="E27" s="106"/>
      <c r="F27" s="106"/>
      <c r="G27" s="106"/>
      <c r="H27" s="106"/>
      <c r="I27" s="106"/>
      <c r="J27" s="106"/>
      <c r="K27" s="106"/>
      <c r="L27" s="106"/>
      <c r="M27" s="121"/>
      <c r="P27" s="58"/>
    </row>
    <row r="28" spans="1:16" ht="12.75" customHeight="1" x14ac:dyDescent="0.2">
      <c r="D28" s="106"/>
      <c r="E28" s="106"/>
      <c r="F28" s="106"/>
      <c r="G28" s="106"/>
      <c r="H28" s="106"/>
      <c r="I28" s="106"/>
      <c r="J28" s="106"/>
      <c r="K28" s="106"/>
      <c r="L28" s="106"/>
      <c r="M28" s="121"/>
    </row>
    <row r="29" spans="1:16" ht="12.75" x14ac:dyDescent="0.2">
      <c r="D29" s="106"/>
      <c r="E29" s="106"/>
      <c r="F29" s="106"/>
      <c r="G29" s="106"/>
      <c r="H29" s="106"/>
      <c r="I29" s="106"/>
      <c r="J29" s="106"/>
      <c r="K29" s="106"/>
      <c r="L29" s="106"/>
      <c r="M29" s="58"/>
    </row>
    <row r="30" spans="1:16" ht="12.75" x14ac:dyDescent="0.2">
      <c r="D30" s="106"/>
      <c r="E30" s="106"/>
      <c r="F30" s="106"/>
      <c r="G30" s="106"/>
      <c r="H30" s="106"/>
      <c r="I30" s="106"/>
      <c r="J30" s="106"/>
      <c r="K30" s="106"/>
      <c r="L30" s="106"/>
      <c r="M30" s="58"/>
    </row>
    <row r="31" spans="1:16" ht="12.75" x14ac:dyDescent="0.2">
      <c r="D31" s="106"/>
      <c r="E31" s="106"/>
      <c r="F31" s="106"/>
      <c r="G31" s="106"/>
      <c r="H31" s="106"/>
      <c r="I31" s="106"/>
      <c r="J31" s="106"/>
      <c r="K31" s="106"/>
      <c r="L31" s="106"/>
      <c r="M31" s="58"/>
    </row>
    <row r="32" spans="1:16" ht="12.75" x14ac:dyDescent="0.2">
      <c r="D32" s="106"/>
      <c r="E32" s="106"/>
      <c r="F32" s="106"/>
      <c r="G32" s="106"/>
      <c r="H32" s="106"/>
      <c r="I32" s="106"/>
      <c r="J32" s="106"/>
      <c r="K32" s="106"/>
      <c r="L32" s="106"/>
      <c r="M32" s="58"/>
    </row>
    <row r="33" spans="4:13" ht="12.75" x14ac:dyDescent="0.2">
      <c r="D33" s="106"/>
      <c r="E33" s="106"/>
      <c r="F33" s="106"/>
      <c r="G33" s="106"/>
      <c r="H33" s="106"/>
      <c r="I33" s="106"/>
      <c r="J33" s="106"/>
      <c r="K33" s="106"/>
      <c r="L33" s="106"/>
      <c r="M33" s="58"/>
    </row>
    <row r="34" spans="4:13" ht="12.75" x14ac:dyDescent="0.2">
      <c r="D34" s="106"/>
      <c r="E34" s="106"/>
      <c r="F34" s="106"/>
      <c r="G34" s="106"/>
      <c r="H34" s="106"/>
      <c r="I34" s="106"/>
      <c r="J34" s="106"/>
      <c r="K34" s="106"/>
      <c r="L34" s="106"/>
      <c r="M34" s="58"/>
    </row>
    <row r="35" spans="4:13" ht="12.75" x14ac:dyDescent="0.2">
      <c r="D35" s="106"/>
      <c r="E35" s="106"/>
      <c r="F35" s="106"/>
      <c r="G35" s="106"/>
      <c r="H35" s="106"/>
      <c r="I35" s="106"/>
      <c r="J35" s="106"/>
      <c r="K35" s="106"/>
      <c r="L35" s="106"/>
      <c r="M35" s="58"/>
    </row>
    <row r="36" spans="4:13" ht="12.75" x14ac:dyDescent="0.2">
      <c r="D36" s="106"/>
      <c r="E36" s="106"/>
      <c r="F36" s="106"/>
      <c r="G36" s="106"/>
      <c r="H36" s="106"/>
      <c r="I36" s="106"/>
      <c r="J36" s="106"/>
      <c r="K36" s="106"/>
      <c r="L36" s="106"/>
      <c r="M36" s="58"/>
    </row>
    <row r="37" spans="4:13" ht="12.75" x14ac:dyDescent="0.2">
      <c r="H37" s="57"/>
      <c r="I37" s="58"/>
      <c r="J37" s="58"/>
      <c r="K37" s="58"/>
      <c r="L37" s="58"/>
      <c r="M37" s="58"/>
    </row>
    <row r="38" spans="4:13" ht="12.75" x14ac:dyDescent="0.2">
      <c r="H38" s="57"/>
      <c r="I38" s="58"/>
      <c r="J38" s="58"/>
      <c r="K38" s="58"/>
      <c r="L38" s="58"/>
      <c r="M38" s="58"/>
    </row>
    <row r="39" spans="4:13" ht="12.75" x14ac:dyDescent="0.2">
      <c r="H39" s="57"/>
      <c r="I39" s="58"/>
      <c r="J39" s="58"/>
      <c r="K39" s="58"/>
      <c r="L39" s="58"/>
      <c r="M39" s="58"/>
    </row>
    <row r="40" spans="4:13" ht="12.75" x14ac:dyDescent="0.2">
      <c r="H40" s="57"/>
      <c r="I40" s="58"/>
      <c r="J40" s="58"/>
      <c r="K40" s="58"/>
      <c r="L40" s="58"/>
      <c r="M40" s="58"/>
    </row>
    <row r="41" spans="4:13" ht="12.75" x14ac:dyDescent="0.2">
      <c r="H41" s="57"/>
      <c r="I41" s="58"/>
      <c r="J41" s="58"/>
      <c r="K41" s="58"/>
      <c r="L41" s="58"/>
      <c r="M41" s="58"/>
    </row>
  </sheetData>
  <mergeCells count="10">
    <mergeCell ref="U3:W3"/>
    <mergeCell ref="M27:M28"/>
    <mergeCell ref="O2:P2"/>
    <mergeCell ref="B3:I3"/>
    <mergeCell ref="L3:M3"/>
    <mergeCell ref="A2:A4"/>
    <mergeCell ref="B2:C2"/>
    <mergeCell ref="D2:G2"/>
    <mergeCell ref="I2:J2"/>
    <mergeCell ref="L2:M2"/>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32"/>
  <sheetViews>
    <sheetView showGridLines="0" workbookViewId="0">
      <pane xSplit="1" ySplit="4" topLeftCell="B5" activePane="bottomRight" state="frozen"/>
      <selection pane="topRight" activeCell="B1" sqref="B1"/>
      <selection pane="bottomLeft" activeCell="A5" sqref="A5"/>
      <selection pane="bottomRight" activeCell="D49" sqref="D49"/>
    </sheetView>
  </sheetViews>
  <sheetFormatPr defaultRowHeight="11.25" x14ac:dyDescent="0.2"/>
  <cols>
    <col min="1" max="1" width="12.140625" style="11" customWidth="1"/>
    <col min="2" max="4" width="10.28515625" style="3" customWidth="1"/>
    <col min="5" max="5" width="10.85546875" style="3" customWidth="1"/>
    <col min="6" max="6" width="4.5703125" style="3" customWidth="1"/>
    <col min="7" max="10" width="10.28515625" style="3" customWidth="1"/>
    <col min="11" max="11" width="4.7109375" style="3" customWidth="1"/>
    <col min="12" max="13" width="10.28515625" style="3" customWidth="1"/>
    <col min="14" max="14" width="4.7109375" style="3" customWidth="1"/>
    <col min="15" max="15" width="10.28515625" style="3" customWidth="1"/>
    <col min="16" max="16" width="9.7109375" style="3" customWidth="1"/>
    <col min="17" max="17" width="4.7109375" style="3" customWidth="1"/>
    <col min="18" max="20" width="11.28515625" style="3" customWidth="1"/>
    <col min="21" max="22" width="10.28515625" style="3" customWidth="1"/>
    <col min="23" max="52" width="11.28515625" style="3" customWidth="1"/>
    <col min="53" max="57" width="11.28515625" style="1" customWidth="1"/>
    <col min="58" max="16384" width="9.140625" style="1"/>
  </cols>
  <sheetData>
    <row r="1" spans="1:52" s="13" customFormat="1" ht="16.5" customHeight="1" x14ac:dyDescent="0.2">
      <c r="B1" s="13" t="s">
        <v>141</v>
      </c>
      <c r="C1" s="14"/>
      <c r="D1" s="14"/>
      <c r="E1" s="19" t="s">
        <v>1</v>
      </c>
      <c r="F1" s="14"/>
      <c r="G1" s="14"/>
      <c r="H1" s="14"/>
      <c r="I1" s="14"/>
      <c r="J1" s="14"/>
      <c r="K1" s="14"/>
      <c r="N1" s="14"/>
      <c r="Q1" s="14"/>
      <c r="R1" s="19"/>
      <c r="S1" s="15"/>
      <c r="T1" s="15"/>
      <c r="U1" s="14"/>
      <c r="V1" s="14"/>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row>
    <row r="2" spans="1:52" s="23" customFormat="1" ht="17.25" customHeight="1" x14ac:dyDescent="0.2">
      <c r="A2" s="123" t="s">
        <v>0</v>
      </c>
      <c r="B2" s="116" t="s">
        <v>53</v>
      </c>
      <c r="C2" s="116"/>
      <c r="D2" s="116"/>
      <c r="E2" s="116"/>
      <c r="F2" s="20"/>
      <c r="G2" s="116" t="s">
        <v>54</v>
      </c>
      <c r="H2" s="116"/>
      <c r="I2" s="116"/>
      <c r="J2" s="116"/>
      <c r="L2" s="116" t="s">
        <v>57</v>
      </c>
      <c r="M2" s="116"/>
      <c r="N2" s="20"/>
      <c r="O2" s="116" t="s">
        <v>55</v>
      </c>
      <c r="P2" s="116"/>
      <c r="R2" s="116" t="s">
        <v>56</v>
      </c>
      <c r="S2" s="116"/>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row>
    <row r="3" spans="1:52" s="24" customFormat="1" ht="15" customHeight="1" x14ac:dyDescent="0.2">
      <c r="A3" s="123"/>
      <c r="B3" s="113" t="s">
        <v>38</v>
      </c>
      <c r="C3" s="113"/>
      <c r="D3" s="113" t="s">
        <v>39</v>
      </c>
      <c r="E3" s="113"/>
      <c r="F3" s="21"/>
      <c r="G3" s="113" t="s">
        <v>38</v>
      </c>
      <c r="H3" s="113"/>
      <c r="I3" s="113" t="s">
        <v>39</v>
      </c>
      <c r="J3" s="113"/>
      <c r="K3" s="21"/>
      <c r="L3" s="21"/>
      <c r="N3" s="21"/>
      <c r="O3" s="113"/>
      <c r="P3" s="113"/>
      <c r="Q3" s="21"/>
      <c r="S3" s="25"/>
      <c r="T3" s="25"/>
      <c r="U3" s="25"/>
      <c r="V3" s="25"/>
      <c r="W3" s="25"/>
      <c r="X3" s="113"/>
      <c r="Y3" s="113"/>
      <c r="Z3" s="113"/>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1:52" s="26" customFormat="1" ht="22.5" x14ac:dyDescent="0.2">
      <c r="A4" s="123"/>
      <c r="B4" s="21" t="s">
        <v>13</v>
      </c>
      <c r="C4" s="21" t="s">
        <v>41</v>
      </c>
      <c r="D4" s="21" t="s">
        <v>13</v>
      </c>
      <c r="E4" s="21" t="s">
        <v>41</v>
      </c>
      <c r="F4" s="21"/>
      <c r="G4" s="51" t="s">
        <v>13</v>
      </c>
      <c r="H4" s="21" t="s">
        <v>41</v>
      </c>
      <c r="I4" s="21" t="s">
        <v>13</v>
      </c>
      <c r="J4" s="21" t="s">
        <v>41</v>
      </c>
      <c r="K4" s="21"/>
      <c r="L4" s="21" t="s">
        <v>13</v>
      </c>
      <c r="M4" s="21" t="s">
        <v>41</v>
      </c>
      <c r="N4" s="21"/>
      <c r="O4" s="31" t="s">
        <v>43</v>
      </c>
      <c r="P4" s="31" t="s">
        <v>44</v>
      </c>
      <c r="Q4" s="21"/>
      <c r="R4" s="21" t="s">
        <v>3</v>
      </c>
      <c r="S4" s="21" t="s">
        <v>42</v>
      </c>
      <c r="T4" s="21"/>
      <c r="W4" s="21"/>
      <c r="Y4" s="31"/>
      <c r="Z4" s="3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row>
    <row r="5" spans="1:52" s="29" customFormat="1" x14ac:dyDescent="0.2">
      <c r="A5" s="28">
        <v>35169</v>
      </c>
      <c r="B5" s="53">
        <v>46.15</v>
      </c>
      <c r="C5" s="53">
        <v>28.55</v>
      </c>
      <c r="D5" s="53">
        <v>58.65</v>
      </c>
      <c r="E5" s="53">
        <v>35.15</v>
      </c>
      <c r="F5" s="53"/>
      <c r="G5" s="53">
        <v>54.55</v>
      </c>
      <c r="H5" s="53">
        <v>28.55</v>
      </c>
      <c r="I5" s="54">
        <v>61.15</v>
      </c>
      <c r="J5" s="53">
        <v>35.15</v>
      </c>
      <c r="K5" s="53"/>
      <c r="L5" s="54">
        <v>61.15</v>
      </c>
      <c r="M5" s="54">
        <v>36.6</v>
      </c>
      <c r="N5" s="53"/>
      <c r="O5" s="54">
        <v>12.9</v>
      </c>
      <c r="P5" s="54">
        <v>6.45</v>
      </c>
      <c r="Q5" s="53"/>
      <c r="R5" s="53">
        <v>9.9</v>
      </c>
      <c r="S5" s="53">
        <v>11.15</v>
      </c>
      <c r="T5" s="17"/>
      <c r="W5" s="17"/>
      <c r="Y5" s="47"/>
      <c r="Z5" s="4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row>
    <row r="6" spans="1:52" s="29" customFormat="1" x14ac:dyDescent="0.2">
      <c r="A6" s="28">
        <v>35533</v>
      </c>
      <c r="B6" s="53">
        <v>47.1</v>
      </c>
      <c r="C6" s="53">
        <v>29.15</v>
      </c>
      <c r="D6" s="53">
        <v>59.9</v>
      </c>
      <c r="E6" s="53">
        <v>35.9</v>
      </c>
      <c r="F6" s="53"/>
      <c r="G6" s="53">
        <v>55.7</v>
      </c>
      <c r="H6" s="53">
        <v>29.15</v>
      </c>
      <c r="I6" s="54">
        <v>62.45</v>
      </c>
      <c r="J6" s="53">
        <v>35.9</v>
      </c>
      <c r="K6" s="53"/>
      <c r="L6" s="54">
        <v>62.45</v>
      </c>
      <c r="M6" s="54">
        <v>37.35</v>
      </c>
      <c r="N6" s="53"/>
      <c r="O6" s="54">
        <v>13.15</v>
      </c>
      <c r="P6" s="54">
        <v>6.6</v>
      </c>
      <c r="Q6" s="53"/>
      <c r="R6" s="53">
        <v>9.9</v>
      </c>
      <c r="S6" s="53">
        <v>11.2</v>
      </c>
      <c r="T6" s="17"/>
      <c r="W6" s="17"/>
      <c r="Y6" s="47"/>
      <c r="Z6" s="4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row>
    <row r="7" spans="1:52" s="29" customFormat="1" x14ac:dyDescent="0.2">
      <c r="A7" s="28">
        <v>35897</v>
      </c>
      <c r="B7" s="53">
        <v>48.8</v>
      </c>
      <c r="C7" s="53">
        <v>30.2</v>
      </c>
      <c r="D7" s="53">
        <v>62.05</v>
      </c>
      <c r="E7" s="53">
        <v>37.200000000000003</v>
      </c>
      <c r="F7" s="53"/>
      <c r="G7" s="53">
        <v>57.7</v>
      </c>
      <c r="H7" s="53">
        <v>30.2</v>
      </c>
      <c r="I7" s="54">
        <v>64.7</v>
      </c>
      <c r="J7" s="53">
        <v>37.200000000000003</v>
      </c>
      <c r="K7" s="53"/>
      <c r="L7" s="54">
        <v>64.7</v>
      </c>
      <c r="M7" s="54">
        <v>38.700000000000003</v>
      </c>
      <c r="N7" s="53"/>
      <c r="O7" s="54">
        <v>13.6</v>
      </c>
      <c r="P7" s="54">
        <v>6.8</v>
      </c>
      <c r="Q7" s="53"/>
      <c r="R7" s="53">
        <v>9.9</v>
      </c>
      <c r="S7" s="53">
        <v>11.3</v>
      </c>
      <c r="T7" s="17"/>
      <c r="W7" s="17"/>
      <c r="Y7" s="47"/>
      <c r="Z7" s="4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row>
    <row r="8" spans="1:52" s="29" customFormat="1" x14ac:dyDescent="0.2">
      <c r="A8" s="28">
        <v>36265</v>
      </c>
      <c r="B8" s="53">
        <v>50.35</v>
      </c>
      <c r="C8" s="53">
        <v>31.15</v>
      </c>
      <c r="D8" s="53">
        <v>66.75</v>
      </c>
      <c r="E8" s="53">
        <v>39.950000000000003</v>
      </c>
      <c r="F8" s="53"/>
      <c r="G8" s="53">
        <v>59.55</v>
      </c>
      <c r="H8" s="53">
        <v>31.15</v>
      </c>
      <c r="I8" s="54">
        <v>66.75</v>
      </c>
      <c r="J8" s="53">
        <v>39.950000000000003</v>
      </c>
      <c r="K8" s="53"/>
      <c r="L8" s="54">
        <v>66.75</v>
      </c>
      <c r="M8" s="54">
        <v>39.950000000000003</v>
      </c>
      <c r="N8" s="53"/>
      <c r="O8" s="54">
        <v>14.05</v>
      </c>
      <c r="P8" s="54">
        <v>7.05</v>
      </c>
      <c r="Q8" s="53"/>
      <c r="R8" s="53">
        <v>9.9</v>
      </c>
      <c r="S8" s="53">
        <v>11.35</v>
      </c>
      <c r="T8" s="17"/>
      <c r="W8" s="17"/>
      <c r="Y8" s="47"/>
      <c r="Z8" s="4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row>
    <row r="9" spans="1:52" s="29" customFormat="1" x14ac:dyDescent="0.2">
      <c r="A9" s="28">
        <v>36629</v>
      </c>
      <c r="B9" s="53">
        <v>50.9</v>
      </c>
      <c r="C9" s="53">
        <v>31.5</v>
      </c>
      <c r="D9" s="53">
        <v>64.75</v>
      </c>
      <c r="E9" s="53">
        <v>38.799999999999997</v>
      </c>
      <c r="F9" s="53"/>
      <c r="G9" s="53">
        <v>60.2</v>
      </c>
      <c r="H9" s="53">
        <v>31.5</v>
      </c>
      <c r="I9" s="54">
        <v>67.5</v>
      </c>
      <c r="J9" s="53">
        <v>38.799999999999997</v>
      </c>
      <c r="K9" s="53"/>
      <c r="L9" s="54">
        <v>67.5</v>
      </c>
      <c r="M9" s="54">
        <v>40.4</v>
      </c>
      <c r="N9" s="53"/>
      <c r="O9" s="54">
        <v>14.2</v>
      </c>
      <c r="P9" s="54">
        <v>7.1</v>
      </c>
      <c r="Q9" s="53"/>
      <c r="R9" s="53">
        <v>9.85</v>
      </c>
      <c r="S9" s="53">
        <v>11.35</v>
      </c>
      <c r="T9" s="17"/>
      <c r="W9" s="17"/>
      <c r="Y9" s="47"/>
      <c r="Z9" s="4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row>
    <row r="10" spans="1:52" s="29" customFormat="1" x14ac:dyDescent="0.2">
      <c r="A10" s="28">
        <v>36994</v>
      </c>
      <c r="B10" s="53">
        <v>52.6</v>
      </c>
      <c r="C10" s="53">
        <v>32.549999999999997</v>
      </c>
      <c r="D10" s="53">
        <v>66.900000000000006</v>
      </c>
      <c r="E10" s="53">
        <v>40.1</v>
      </c>
      <c r="F10" s="53"/>
      <c r="G10" s="53">
        <v>62.2</v>
      </c>
      <c r="H10" s="53">
        <v>32.549999999999997</v>
      </c>
      <c r="I10" s="54">
        <v>69.75</v>
      </c>
      <c r="J10" s="53">
        <v>40.1</v>
      </c>
      <c r="K10" s="53"/>
      <c r="L10" s="54">
        <v>69.75</v>
      </c>
      <c r="M10" s="54">
        <v>41.75</v>
      </c>
      <c r="N10" s="53"/>
      <c r="O10" s="54">
        <v>14.65</v>
      </c>
      <c r="P10" s="54">
        <v>7.35</v>
      </c>
      <c r="Q10" s="53"/>
      <c r="R10" s="53">
        <v>9.85</v>
      </c>
      <c r="S10" s="53">
        <v>11.35</v>
      </c>
      <c r="T10" s="17"/>
      <c r="W10" s="17"/>
      <c r="Y10" s="47"/>
      <c r="Z10" s="4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row>
    <row r="11" spans="1:52" s="29" customFormat="1" x14ac:dyDescent="0.2">
      <c r="A11" s="28">
        <v>37359</v>
      </c>
      <c r="B11" s="53">
        <v>53.5</v>
      </c>
      <c r="C11" s="53">
        <v>33.1</v>
      </c>
      <c r="D11" s="53">
        <v>68.05</v>
      </c>
      <c r="E11" s="53">
        <v>40.799999999999997</v>
      </c>
      <c r="F11" s="53"/>
      <c r="G11" s="53">
        <v>63.25</v>
      </c>
      <c r="H11" s="53">
        <v>33.1</v>
      </c>
      <c r="I11" s="54">
        <v>70.95</v>
      </c>
      <c r="J11" s="53">
        <v>40.799999999999997</v>
      </c>
      <c r="K11" s="53"/>
      <c r="L11" s="54">
        <v>70.95</v>
      </c>
      <c r="M11" s="54">
        <v>42.45</v>
      </c>
      <c r="N11" s="53"/>
      <c r="O11" s="54">
        <v>14.9</v>
      </c>
      <c r="P11" s="54">
        <v>7.45</v>
      </c>
      <c r="Q11" s="53"/>
      <c r="R11" s="53">
        <v>9.65</v>
      </c>
      <c r="S11" s="53">
        <v>11.35</v>
      </c>
      <c r="T11" s="17"/>
      <c r="W11" s="17"/>
      <c r="Y11" s="47"/>
      <c r="Z11" s="4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row>
    <row r="12" spans="1:52" s="29" customFormat="1" x14ac:dyDescent="0.2">
      <c r="A12" s="28">
        <v>37721</v>
      </c>
      <c r="B12" s="53">
        <v>54.4</v>
      </c>
      <c r="C12" s="53">
        <v>33.65</v>
      </c>
      <c r="D12" s="53">
        <v>69.2</v>
      </c>
      <c r="E12" s="53">
        <v>41.5</v>
      </c>
      <c r="F12" s="53"/>
      <c r="G12" s="53">
        <v>64.349999999999994</v>
      </c>
      <c r="H12" s="53">
        <v>33.65</v>
      </c>
      <c r="I12" s="54">
        <v>72.150000000000006</v>
      </c>
      <c r="J12" s="53">
        <v>41.5</v>
      </c>
      <c r="K12" s="53"/>
      <c r="L12" s="54">
        <v>72.150000000000006</v>
      </c>
      <c r="M12" s="54">
        <v>43.15</v>
      </c>
      <c r="N12" s="53"/>
      <c r="O12" s="54">
        <v>15.15</v>
      </c>
      <c r="P12" s="54">
        <v>7.6</v>
      </c>
      <c r="Q12" s="53"/>
      <c r="R12" s="53">
        <v>9.5500000000000007</v>
      </c>
      <c r="S12" s="53">
        <v>11.35</v>
      </c>
      <c r="T12" s="17"/>
      <c r="W12" s="17"/>
      <c r="Y12" s="47"/>
      <c r="Z12" s="4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row>
    <row r="13" spans="1:52" s="27" customFormat="1" x14ac:dyDescent="0.2">
      <c r="A13" s="28">
        <v>38085</v>
      </c>
      <c r="B13" s="53">
        <v>55.9</v>
      </c>
      <c r="C13" s="53">
        <v>34.6</v>
      </c>
      <c r="D13" s="53">
        <v>71.150000000000006</v>
      </c>
      <c r="E13" s="53">
        <v>42.65</v>
      </c>
      <c r="F13" s="53"/>
      <c r="G13" s="53">
        <v>66.150000000000006</v>
      </c>
      <c r="H13" s="53">
        <v>34.6</v>
      </c>
      <c r="I13" s="53">
        <v>74.150000000000006</v>
      </c>
      <c r="J13" s="53">
        <v>42.65</v>
      </c>
      <c r="K13" s="53"/>
      <c r="L13" s="53">
        <v>74.150000000000006</v>
      </c>
      <c r="M13" s="53">
        <v>44.35</v>
      </c>
      <c r="N13" s="53"/>
      <c r="O13" s="53">
        <v>15.55</v>
      </c>
      <c r="P13" s="53">
        <v>7.8</v>
      </c>
      <c r="Q13" s="53"/>
      <c r="R13" s="53">
        <v>9.4</v>
      </c>
      <c r="S13" s="53">
        <v>11.35</v>
      </c>
      <c r="T13" s="5"/>
      <c r="W13" s="5"/>
      <c r="Y13" s="46"/>
      <c r="Z13" s="46"/>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row>
    <row r="14" spans="1:52" x14ac:dyDescent="0.2">
      <c r="A14" s="10">
        <v>38456</v>
      </c>
      <c r="B14" s="52">
        <v>57.65</v>
      </c>
      <c r="C14" s="52">
        <v>35.65</v>
      </c>
      <c r="D14" s="52">
        <v>73.349999999999994</v>
      </c>
      <c r="E14" s="52">
        <v>43.95</v>
      </c>
      <c r="F14" s="52"/>
      <c r="G14" s="53">
        <v>68.2</v>
      </c>
      <c r="H14" s="52">
        <v>35.65</v>
      </c>
      <c r="I14" s="54">
        <v>76.45</v>
      </c>
      <c r="J14" s="52">
        <v>43.95</v>
      </c>
      <c r="K14" s="52"/>
      <c r="L14" s="54">
        <v>76.45</v>
      </c>
      <c r="M14" s="54">
        <v>45.7</v>
      </c>
      <c r="N14" s="52"/>
      <c r="O14" s="52">
        <v>16.05</v>
      </c>
      <c r="P14" s="52">
        <v>8.0500000000000007</v>
      </c>
      <c r="Q14" s="52"/>
      <c r="R14" s="52">
        <v>9.4</v>
      </c>
      <c r="S14" s="52">
        <v>11.35</v>
      </c>
    </row>
    <row r="15" spans="1:52" x14ac:dyDescent="0.2">
      <c r="A15" s="10">
        <v>38820</v>
      </c>
      <c r="B15" s="53">
        <v>59.2</v>
      </c>
      <c r="C15" s="53">
        <v>36.6</v>
      </c>
      <c r="D15" s="52">
        <v>75.349999999999994</v>
      </c>
      <c r="E15" s="52">
        <v>45.15</v>
      </c>
      <c r="F15" s="52"/>
      <c r="G15" s="53">
        <v>70.05</v>
      </c>
      <c r="H15" s="53">
        <v>36.6</v>
      </c>
      <c r="I15" s="54">
        <v>78.5</v>
      </c>
      <c r="J15" s="52">
        <v>45.15</v>
      </c>
      <c r="K15" s="53"/>
      <c r="L15" s="54">
        <v>78.5</v>
      </c>
      <c r="M15" s="54">
        <v>46.95</v>
      </c>
      <c r="N15" s="53"/>
      <c r="O15" s="53">
        <v>16.5</v>
      </c>
      <c r="P15" s="53">
        <v>8.25</v>
      </c>
      <c r="Q15" s="53"/>
      <c r="R15" s="53">
        <v>9.25</v>
      </c>
      <c r="S15" s="53">
        <v>11.35</v>
      </c>
      <c r="Y15" s="46"/>
      <c r="Z15" s="46"/>
    </row>
    <row r="16" spans="1:52" x14ac:dyDescent="0.2">
      <c r="A16" s="10">
        <v>39184</v>
      </c>
      <c r="B16" s="52">
        <v>61.35</v>
      </c>
      <c r="C16" s="52">
        <v>37.9</v>
      </c>
      <c r="D16" s="52">
        <v>78.05</v>
      </c>
      <c r="E16" s="52">
        <v>46.8</v>
      </c>
      <c r="F16" s="52"/>
      <c r="G16" s="52">
        <v>72.55</v>
      </c>
      <c r="H16" s="52">
        <v>37.9</v>
      </c>
      <c r="I16" s="52">
        <v>81.349999999999994</v>
      </c>
      <c r="J16" s="52">
        <v>46.8</v>
      </c>
      <c r="K16" s="52"/>
      <c r="L16" s="52">
        <v>81.349999999999994</v>
      </c>
      <c r="M16" s="52">
        <v>48.65</v>
      </c>
      <c r="N16" s="52"/>
      <c r="O16" s="52">
        <v>17.100000000000001</v>
      </c>
      <c r="P16" s="52">
        <v>8.5500000000000007</v>
      </c>
      <c r="Q16" s="52"/>
      <c r="R16" s="52">
        <v>9</v>
      </c>
      <c r="S16" s="52">
        <v>11.35</v>
      </c>
    </row>
    <row r="17" spans="1:52" x14ac:dyDescent="0.2">
      <c r="A17" s="10" t="s">
        <v>143</v>
      </c>
      <c r="B17" s="52">
        <v>63.75</v>
      </c>
      <c r="C17" s="52">
        <v>39.4</v>
      </c>
      <c r="D17" s="52">
        <v>81.099999999999994</v>
      </c>
      <c r="E17" s="52">
        <v>48.65</v>
      </c>
      <c r="F17" s="52"/>
      <c r="G17" s="52">
        <v>75.400000000000006</v>
      </c>
      <c r="H17" s="52">
        <v>39.4</v>
      </c>
      <c r="I17" s="52">
        <v>84.5</v>
      </c>
      <c r="J17" s="52">
        <v>48.65</v>
      </c>
      <c r="K17" s="52"/>
      <c r="L17" s="52">
        <v>84.5</v>
      </c>
      <c r="M17" s="52">
        <v>50.55</v>
      </c>
      <c r="N17" s="52"/>
      <c r="O17" s="52">
        <v>17.75</v>
      </c>
      <c r="P17" s="52">
        <v>8.9</v>
      </c>
      <c r="Q17" s="52"/>
      <c r="R17" s="52">
        <v>8.75</v>
      </c>
      <c r="S17" s="52">
        <v>11.35</v>
      </c>
    </row>
    <row r="18" spans="1:52" x14ac:dyDescent="0.2">
      <c r="A18" s="10">
        <v>39912</v>
      </c>
      <c r="B18" s="52">
        <v>67.75</v>
      </c>
      <c r="C18" s="52">
        <v>41.35</v>
      </c>
      <c r="D18" s="52">
        <v>86.2</v>
      </c>
      <c r="E18" s="52">
        <v>51.1</v>
      </c>
      <c r="F18" s="52"/>
      <c r="G18" s="52">
        <v>80.150000000000006</v>
      </c>
      <c r="H18" s="52">
        <v>41.35</v>
      </c>
      <c r="I18" s="52">
        <v>89.8</v>
      </c>
      <c r="J18" s="52">
        <v>51.1</v>
      </c>
      <c r="K18" s="52"/>
      <c r="L18" s="52">
        <v>89.8</v>
      </c>
      <c r="M18" s="52">
        <v>53.1</v>
      </c>
      <c r="N18" s="52"/>
      <c r="O18" s="52">
        <v>15.65</v>
      </c>
      <c r="P18" s="52">
        <v>6.55</v>
      </c>
      <c r="Q18" s="52"/>
      <c r="R18" s="52">
        <v>8.1999999999999993</v>
      </c>
      <c r="S18" s="52">
        <v>11.35</v>
      </c>
    </row>
    <row r="19" spans="1:52" x14ac:dyDescent="0.2">
      <c r="A19" s="10">
        <v>40283</v>
      </c>
      <c r="B19" s="52">
        <v>68.95</v>
      </c>
      <c r="C19" s="52">
        <v>41.35</v>
      </c>
      <c r="D19" s="52">
        <v>87.75</v>
      </c>
      <c r="E19" s="52">
        <v>51.1</v>
      </c>
      <c r="F19" s="52"/>
      <c r="G19" s="52">
        <v>81.599999999999994</v>
      </c>
      <c r="H19" s="52">
        <v>41.35</v>
      </c>
      <c r="I19" s="52">
        <v>91.4</v>
      </c>
      <c r="J19" s="52">
        <v>51.1</v>
      </c>
      <c r="K19" s="52"/>
      <c r="L19" s="52">
        <v>91.4</v>
      </c>
      <c r="M19" s="52">
        <v>53.1</v>
      </c>
      <c r="N19" s="52"/>
      <c r="O19" s="52">
        <v>15</v>
      </c>
      <c r="P19" s="52">
        <v>5.8</v>
      </c>
      <c r="Q19" s="52"/>
      <c r="R19" s="52">
        <v>8.1</v>
      </c>
      <c r="S19" s="52">
        <v>11.35</v>
      </c>
    </row>
    <row r="20" spans="1:52" x14ac:dyDescent="0.2">
      <c r="A20" s="10">
        <v>40647</v>
      </c>
      <c r="B20" s="52">
        <v>71.099999999999994</v>
      </c>
      <c r="C20" s="52">
        <v>42.65</v>
      </c>
      <c r="D20" s="52">
        <v>90.45</v>
      </c>
      <c r="E20" s="52">
        <v>52.7</v>
      </c>
      <c r="F20" s="52"/>
      <c r="G20" s="52">
        <v>84.15</v>
      </c>
      <c r="H20" s="52">
        <v>42.65</v>
      </c>
      <c r="I20" s="52">
        <v>94.25</v>
      </c>
      <c r="J20" s="52">
        <v>52.7</v>
      </c>
      <c r="K20" s="52"/>
      <c r="L20" s="52">
        <v>94.25</v>
      </c>
      <c r="M20" s="52">
        <v>54.75</v>
      </c>
      <c r="N20" s="52"/>
      <c r="O20" s="52">
        <v>13.8</v>
      </c>
      <c r="P20" s="52">
        <v>5.6</v>
      </c>
      <c r="Q20" s="52"/>
      <c r="R20" s="52">
        <v>8.1</v>
      </c>
      <c r="S20" s="52">
        <v>11.35</v>
      </c>
    </row>
    <row r="21" spans="1:52" x14ac:dyDescent="0.2">
      <c r="A21" s="10">
        <v>41011</v>
      </c>
      <c r="B21" s="52">
        <v>74.8</v>
      </c>
      <c r="C21" s="52">
        <v>44.85</v>
      </c>
      <c r="D21" s="52">
        <v>95.15</v>
      </c>
      <c r="E21" s="52">
        <v>55.45</v>
      </c>
      <c r="F21" s="52"/>
      <c r="G21" s="52">
        <v>88.55</v>
      </c>
      <c r="H21" s="52">
        <v>44.85</v>
      </c>
      <c r="I21" s="52">
        <v>99.15</v>
      </c>
      <c r="J21" s="52">
        <v>55.45</v>
      </c>
      <c r="K21" s="52"/>
      <c r="L21" s="52">
        <v>99.15</v>
      </c>
      <c r="M21" s="52">
        <v>57.6</v>
      </c>
      <c r="N21" s="52"/>
      <c r="O21" s="52">
        <v>11.7</v>
      </c>
      <c r="P21" s="52">
        <v>5.9</v>
      </c>
      <c r="Q21" s="52"/>
      <c r="R21" s="52">
        <v>8.1</v>
      </c>
      <c r="S21" s="52">
        <v>11.35</v>
      </c>
    </row>
    <row r="22" spans="1:52" x14ac:dyDescent="0.2">
      <c r="A22" s="10">
        <v>41375</v>
      </c>
      <c r="B22" s="52">
        <v>76.45</v>
      </c>
      <c r="C22" s="52">
        <v>45.85</v>
      </c>
      <c r="D22" s="52">
        <v>97.25</v>
      </c>
      <c r="E22" s="52">
        <v>56.55</v>
      </c>
      <c r="F22" s="52"/>
      <c r="G22" s="52">
        <v>90.5</v>
      </c>
      <c r="H22" s="52">
        <v>45.85</v>
      </c>
      <c r="I22" s="52">
        <v>101.35</v>
      </c>
      <c r="J22" s="52">
        <v>56.55</v>
      </c>
      <c r="K22" s="52"/>
      <c r="L22" s="52">
        <v>101.35</v>
      </c>
      <c r="M22" s="52">
        <v>58.85</v>
      </c>
      <c r="N22" s="52"/>
      <c r="O22" s="52">
        <v>10.7</v>
      </c>
      <c r="P22" s="52">
        <v>6</v>
      </c>
      <c r="Q22" s="52"/>
      <c r="R22" s="52">
        <v>8.1</v>
      </c>
      <c r="S22" s="52">
        <v>11.35</v>
      </c>
    </row>
    <row r="23" spans="1:52" x14ac:dyDescent="0.2">
      <c r="A23" s="10">
        <v>41739</v>
      </c>
      <c r="B23" s="52">
        <v>78.5</v>
      </c>
      <c r="C23" s="52">
        <v>47.1</v>
      </c>
      <c r="D23" s="52">
        <v>99.9</v>
      </c>
      <c r="E23" s="52">
        <v>58.2</v>
      </c>
      <c r="F23" s="52"/>
      <c r="G23" s="52">
        <v>92.95</v>
      </c>
      <c r="H23" s="52">
        <v>47.1</v>
      </c>
      <c r="I23" s="52">
        <v>104.1</v>
      </c>
      <c r="J23" s="52">
        <v>58.2</v>
      </c>
      <c r="K23" s="52"/>
      <c r="L23" s="52">
        <v>104.1</v>
      </c>
      <c r="M23" s="52">
        <v>60.45</v>
      </c>
      <c r="N23" s="52"/>
      <c r="O23" s="52">
        <v>11</v>
      </c>
      <c r="P23" s="52">
        <v>6.15</v>
      </c>
      <c r="Q23" s="52"/>
      <c r="R23" s="52">
        <v>8.0500000000000007</v>
      </c>
      <c r="S23" s="52">
        <v>11.35</v>
      </c>
    </row>
    <row r="24" spans="1:52" x14ac:dyDescent="0.2">
      <c r="A24" s="10">
        <v>42100</v>
      </c>
      <c r="B24" s="52">
        <v>79.45</v>
      </c>
      <c r="C24" s="52">
        <v>47.65</v>
      </c>
      <c r="D24" s="52">
        <v>101.1</v>
      </c>
      <c r="E24" s="52">
        <v>58.9</v>
      </c>
      <c r="F24" s="52"/>
      <c r="G24" s="52">
        <v>94.05</v>
      </c>
      <c r="H24" s="52">
        <v>47.65</v>
      </c>
      <c r="I24" s="52">
        <v>105.35</v>
      </c>
      <c r="J24" s="52">
        <v>58.9</v>
      </c>
      <c r="K24" s="52"/>
      <c r="L24" s="52">
        <v>105.35</v>
      </c>
      <c r="M24" s="52">
        <v>61.2</v>
      </c>
      <c r="N24" s="52"/>
      <c r="O24" s="52">
        <v>11.15</v>
      </c>
      <c r="P24" s="52">
        <v>6.2</v>
      </c>
      <c r="Q24" s="52"/>
      <c r="R24" s="52">
        <v>8</v>
      </c>
      <c r="S24" s="52">
        <v>11.35</v>
      </c>
    </row>
    <row r="25" spans="1:52" x14ac:dyDescent="0.2">
      <c r="A25" s="10">
        <v>42471</v>
      </c>
      <c r="B25" s="3">
        <v>79.45</v>
      </c>
      <c r="C25" s="52">
        <v>47.65</v>
      </c>
      <c r="D25" s="3">
        <v>101.1</v>
      </c>
      <c r="E25" s="52">
        <v>58.9</v>
      </c>
      <c r="G25" s="52">
        <v>94.05</v>
      </c>
      <c r="H25" s="52">
        <v>47.65</v>
      </c>
      <c r="I25" s="52">
        <v>105.35</v>
      </c>
      <c r="J25" s="52">
        <v>58.9</v>
      </c>
      <c r="L25" s="52">
        <v>105.35</v>
      </c>
      <c r="M25" s="52">
        <v>61.2</v>
      </c>
      <c r="O25" s="52">
        <v>11.15</v>
      </c>
      <c r="P25" s="52">
        <v>6.2</v>
      </c>
      <c r="R25" s="52">
        <v>8</v>
      </c>
      <c r="S25" s="52">
        <v>11.35</v>
      </c>
    </row>
    <row r="26" spans="1:52" x14ac:dyDescent="0.2">
      <c r="A26" s="72">
        <v>42835</v>
      </c>
      <c r="B26" s="3">
        <v>80.25</v>
      </c>
      <c r="C26" s="52">
        <v>48.15</v>
      </c>
      <c r="D26" s="3">
        <v>102.1</v>
      </c>
      <c r="E26" s="52">
        <v>59.5</v>
      </c>
      <c r="G26" s="52">
        <v>95</v>
      </c>
      <c r="H26" s="52">
        <v>48.15</v>
      </c>
      <c r="I26" s="52">
        <v>106.4</v>
      </c>
      <c r="J26" s="52">
        <v>59.5</v>
      </c>
      <c r="L26" s="52">
        <v>106.4</v>
      </c>
      <c r="M26" s="52">
        <v>61.8</v>
      </c>
      <c r="O26" s="52">
        <v>11.25</v>
      </c>
      <c r="P26" s="52">
        <v>6.25</v>
      </c>
      <c r="R26" s="52">
        <v>8</v>
      </c>
      <c r="S26" s="52">
        <v>11.35</v>
      </c>
    </row>
    <row r="27" spans="1:52" x14ac:dyDescent="0.2">
      <c r="A27" s="72">
        <v>43199</v>
      </c>
      <c r="B27" s="3">
        <v>82.65</v>
      </c>
      <c r="C27" s="52">
        <v>49.6</v>
      </c>
      <c r="D27" s="3">
        <v>105.15</v>
      </c>
      <c r="E27" s="52">
        <v>61.3</v>
      </c>
      <c r="G27" s="52">
        <v>97.85</v>
      </c>
      <c r="H27" s="52">
        <v>49.6</v>
      </c>
      <c r="I27" s="52">
        <v>109.6</v>
      </c>
      <c r="J27" s="52">
        <v>61.3</v>
      </c>
      <c r="L27" s="52">
        <v>109.6</v>
      </c>
      <c r="M27" s="52">
        <v>63.65</v>
      </c>
      <c r="O27" s="52">
        <v>11.6</v>
      </c>
      <c r="P27" s="52">
        <v>6.45</v>
      </c>
      <c r="R27" s="52">
        <v>8</v>
      </c>
      <c r="S27" s="52">
        <v>11.35</v>
      </c>
    </row>
    <row r="28" spans="1:52" x14ac:dyDescent="0.2">
      <c r="A28" s="72">
        <v>43563</v>
      </c>
      <c r="B28" s="3">
        <v>84.65</v>
      </c>
      <c r="C28" s="52">
        <v>50.8</v>
      </c>
      <c r="D28" s="3">
        <v>107.65</v>
      </c>
      <c r="E28" s="52">
        <v>62.75</v>
      </c>
      <c r="G28" s="52">
        <v>100.2</v>
      </c>
      <c r="H28" s="52">
        <v>50.8</v>
      </c>
      <c r="I28" s="52">
        <v>112.25</v>
      </c>
      <c r="J28" s="52">
        <v>62.75</v>
      </c>
      <c r="L28" s="52">
        <v>112.25</v>
      </c>
      <c r="M28" s="52">
        <v>65.2</v>
      </c>
      <c r="O28" s="52">
        <v>11.9</v>
      </c>
      <c r="P28" s="52">
        <v>6.6</v>
      </c>
      <c r="R28" s="52">
        <v>8</v>
      </c>
      <c r="S28" s="52">
        <v>11.35</v>
      </c>
    </row>
    <row r="29" spans="1:52" s="100" customFormat="1" x14ac:dyDescent="0.2">
      <c r="A29" s="72">
        <v>43927</v>
      </c>
      <c r="B29" s="52">
        <v>86.1</v>
      </c>
      <c r="C29" s="52">
        <v>51.65</v>
      </c>
      <c r="D29" s="52">
        <v>109.5</v>
      </c>
      <c r="E29" s="52">
        <v>63.8</v>
      </c>
      <c r="F29" s="52"/>
      <c r="G29" s="52">
        <v>101.9</v>
      </c>
      <c r="H29" s="52">
        <v>51.65</v>
      </c>
      <c r="I29" s="52">
        <v>114.15</v>
      </c>
      <c r="J29" s="52">
        <v>63.8</v>
      </c>
      <c r="K29" s="52"/>
      <c r="L29" s="52">
        <v>114.15</v>
      </c>
      <c r="M29" s="52">
        <v>66.3</v>
      </c>
      <c r="N29" s="52"/>
      <c r="O29" s="52">
        <v>12.1</v>
      </c>
      <c r="P29" s="52">
        <v>6.7</v>
      </c>
      <c r="Q29" s="52"/>
      <c r="R29" s="52">
        <v>8</v>
      </c>
      <c r="S29" s="52">
        <v>11.35</v>
      </c>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row>
    <row r="30" spans="1:52" s="100" customFormat="1" x14ac:dyDescent="0.2">
      <c r="A30" s="110">
        <v>44298</v>
      </c>
      <c r="B30" s="52">
        <v>86.55</v>
      </c>
      <c r="C30" s="52">
        <v>51.9</v>
      </c>
      <c r="D30" s="52">
        <v>110.05</v>
      </c>
      <c r="E30" s="52">
        <v>64.099999999999994</v>
      </c>
      <c r="F30" s="52"/>
      <c r="G30" s="52">
        <v>102.4</v>
      </c>
      <c r="H30" s="52">
        <v>51.9</v>
      </c>
      <c r="I30" s="52">
        <v>114.7</v>
      </c>
      <c r="J30" s="52">
        <v>64.099999999999994</v>
      </c>
      <c r="K30" s="52"/>
      <c r="L30" s="52">
        <v>114.7</v>
      </c>
      <c r="M30" s="52">
        <v>66.650000000000006</v>
      </c>
      <c r="N30" s="52"/>
      <c r="O30" s="52">
        <v>12.15</v>
      </c>
      <c r="P30" s="52">
        <v>6.75</v>
      </c>
      <c r="Q30" s="52"/>
      <c r="R30" s="52">
        <v>8</v>
      </c>
      <c r="S30" s="52">
        <v>11.35</v>
      </c>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row>
    <row r="31" spans="1:52" s="100" customFormat="1" x14ac:dyDescent="0.2">
      <c r="A31" s="110">
        <v>44662</v>
      </c>
      <c r="B31" s="52">
        <v>89.25</v>
      </c>
      <c r="C31" s="52">
        <v>53.5</v>
      </c>
      <c r="D31" s="52">
        <v>113.45</v>
      </c>
      <c r="E31" s="52">
        <v>66.099999999999994</v>
      </c>
      <c r="F31" s="52"/>
      <c r="G31" s="52">
        <v>105.55</v>
      </c>
      <c r="H31" s="52">
        <v>53.5</v>
      </c>
      <c r="I31" s="52">
        <v>118.25</v>
      </c>
      <c r="J31" s="52">
        <v>66.099999999999994</v>
      </c>
      <c r="K31" s="52"/>
      <c r="L31" s="52">
        <v>118.25</v>
      </c>
      <c r="M31" s="52">
        <v>68.7</v>
      </c>
      <c r="N31" s="52"/>
      <c r="O31" s="52">
        <v>12.55</v>
      </c>
      <c r="P31" s="52">
        <v>6.95</v>
      </c>
      <c r="Q31" s="52"/>
      <c r="R31" s="52">
        <v>8</v>
      </c>
      <c r="S31" s="52">
        <v>11.35</v>
      </c>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row>
    <row r="32" spans="1:52" x14ac:dyDescent="0.2">
      <c r="A32" s="10"/>
      <c r="C32" s="52"/>
      <c r="E32" s="52"/>
      <c r="G32" s="52"/>
      <c r="H32" s="52"/>
      <c r="I32" s="52"/>
      <c r="J32" s="52"/>
      <c r="L32" s="52"/>
      <c r="M32" s="52"/>
      <c r="O32" s="52"/>
      <c r="P32" s="52"/>
      <c r="R32" s="52"/>
      <c r="S32" s="52"/>
    </row>
  </sheetData>
  <mergeCells count="12">
    <mergeCell ref="A2:A4"/>
    <mergeCell ref="B3:C3"/>
    <mergeCell ref="D3:E3"/>
    <mergeCell ref="X3:Z3"/>
    <mergeCell ref="B2:E2"/>
    <mergeCell ref="G2:J2"/>
    <mergeCell ref="O2:P2"/>
    <mergeCell ref="G3:H3"/>
    <mergeCell ref="I3:J3"/>
    <mergeCell ref="O3:P3"/>
    <mergeCell ref="R2:S2"/>
    <mergeCell ref="L2:M2"/>
  </mergeCells>
  <phoneticPr fontId="0"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44"/>
  <sheetViews>
    <sheetView showGridLines="0" workbookViewId="0">
      <pane xSplit="1" ySplit="4" topLeftCell="B5" activePane="bottomRight" state="frozen"/>
      <selection pane="topRight" activeCell="B1" sqref="B1"/>
      <selection pane="bottomLeft" activeCell="A5" sqref="A5"/>
      <selection pane="bottomRight" activeCell="I28" sqref="I28"/>
    </sheetView>
  </sheetViews>
  <sheetFormatPr defaultRowHeight="11.25" x14ac:dyDescent="0.2"/>
  <cols>
    <col min="1" max="1" width="12.140625" style="66" customWidth="1"/>
    <col min="2" max="2" width="10.28515625" style="3" customWidth="1"/>
    <col min="3" max="3" width="10.85546875" style="3" customWidth="1"/>
    <col min="4" max="4" width="14.28515625" style="3" customWidth="1"/>
    <col min="5" max="5" width="12.5703125" style="3" customWidth="1"/>
    <col min="6" max="6" width="15.140625" style="3" customWidth="1"/>
    <col min="7" max="7" width="15" style="3" customWidth="1"/>
    <col min="8" max="8" width="16.7109375" style="3" customWidth="1"/>
    <col min="9" max="10" width="10.28515625" style="3" customWidth="1"/>
    <col min="11" max="11" width="17.5703125" style="3" customWidth="1"/>
    <col min="12" max="12" width="10.28515625" style="3" customWidth="1"/>
    <col min="13" max="13" width="9.7109375" style="3" customWidth="1"/>
    <col min="14" max="14" width="4.7109375" style="3" customWidth="1"/>
    <col min="15" max="17" width="11.28515625" style="3" customWidth="1"/>
    <col min="18" max="19" width="10.28515625" style="3" customWidth="1"/>
    <col min="20" max="49" width="11.28515625" style="3" customWidth="1"/>
    <col min="50" max="54" width="11.28515625" style="1" customWidth="1"/>
    <col min="55" max="16384" width="9.140625" style="1"/>
  </cols>
  <sheetData>
    <row r="1" spans="1:49" s="13" customFormat="1" x14ac:dyDescent="0.2">
      <c r="A1" s="64"/>
      <c r="B1" s="13" t="s">
        <v>92</v>
      </c>
      <c r="C1" s="14"/>
      <c r="D1" s="14"/>
      <c r="E1" s="14" t="s">
        <v>91</v>
      </c>
      <c r="F1" s="14"/>
      <c r="G1" s="14"/>
      <c r="H1" s="14"/>
      <c r="K1" s="14"/>
      <c r="N1" s="14"/>
      <c r="O1" s="19"/>
      <c r="P1" s="15"/>
      <c r="Q1" s="15"/>
      <c r="R1" s="14"/>
      <c r="S1" s="14"/>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row>
    <row r="2" spans="1:49" s="23" customFormat="1" x14ac:dyDescent="0.2">
      <c r="A2" s="115" t="s">
        <v>0</v>
      </c>
      <c r="B2" s="116"/>
      <c r="C2" s="116"/>
      <c r="D2" s="116"/>
      <c r="E2" s="116"/>
      <c r="F2" s="116"/>
      <c r="G2" s="116"/>
      <c r="I2" s="116"/>
      <c r="J2" s="116"/>
      <c r="K2" s="56"/>
      <c r="L2" s="116"/>
      <c r="M2" s="116"/>
      <c r="O2" s="116"/>
      <c r="P2" s="11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row>
    <row r="3" spans="1:49" s="24" customFormat="1" ht="12.75" customHeight="1" x14ac:dyDescent="0.2">
      <c r="A3" s="115"/>
      <c r="B3" s="113"/>
      <c r="C3" s="113"/>
      <c r="D3" s="114"/>
      <c r="E3" s="114"/>
      <c r="F3" s="114"/>
      <c r="G3" s="114"/>
      <c r="H3" s="114"/>
      <c r="I3" s="114"/>
      <c r="K3" s="55"/>
      <c r="L3" s="113"/>
      <c r="M3" s="113"/>
      <c r="N3" s="55"/>
      <c r="P3" s="25"/>
      <c r="Q3" s="25"/>
      <c r="R3" s="25"/>
      <c r="S3" s="25"/>
      <c r="T3" s="25"/>
      <c r="U3" s="113"/>
      <c r="V3" s="113"/>
      <c r="W3" s="113"/>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row>
    <row r="4" spans="1:49" s="67" customFormat="1" x14ac:dyDescent="0.2">
      <c r="A4" s="117"/>
      <c r="B4" s="31" t="s">
        <v>87</v>
      </c>
      <c r="C4" s="31"/>
      <c r="D4" s="31"/>
      <c r="E4" s="31"/>
      <c r="F4" s="31"/>
      <c r="G4" s="31"/>
      <c r="H4" s="31"/>
      <c r="I4" s="31"/>
      <c r="J4" s="31"/>
      <c r="K4" s="31"/>
      <c r="L4" s="31"/>
      <c r="M4" s="31"/>
      <c r="N4" s="31"/>
      <c r="O4" s="31"/>
      <c r="P4" s="31"/>
      <c r="Q4" s="31"/>
      <c r="T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row>
    <row r="5" spans="1:49" x14ac:dyDescent="0.2">
      <c r="A5" s="68" t="s">
        <v>93</v>
      </c>
      <c r="B5" s="102">
        <v>1899</v>
      </c>
      <c r="C5" s="52"/>
      <c r="D5" s="60"/>
      <c r="E5" s="54"/>
      <c r="F5" s="54"/>
      <c r="G5" s="54"/>
      <c r="H5" s="52"/>
      <c r="I5" s="52"/>
      <c r="J5" s="52"/>
      <c r="K5" s="52"/>
      <c r="L5" s="52"/>
      <c r="M5" s="52"/>
      <c r="N5" s="52"/>
      <c r="O5" s="52"/>
      <c r="P5" s="52"/>
    </row>
    <row r="6" spans="1:49" x14ac:dyDescent="0.2">
      <c r="A6" s="68" t="s">
        <v>94</v>
      </c>
      <c r="B6" s="102">
        <v>1832</v>
      </c>
      <c r="C6" s="52"/>
      <c r="D6" s="60"/>
      <c r="E6" s="52"/>
      <c r="F6" s="60"/>
      <c r="G6" s="60"/>
      <c r="H6" s="52"/>
    </row>
    <row r="7" spans="1:49" x14ac:dyDescent="0.2">
      <c r="A7" s="68" t="s">
        <v>95</v>
      </c>
      <c r="B7" s="102">
        <v>1765</v>
      </c>
      <c r="C7" s="52"/>
      <c r="D7" s="60"/>
      <c r="E7" s="52"/>
      <c r="F7" s="60"/>
      <c r="G7" s="60"/>
      <c r="H7" s="52"/>
    </row>
    <row r="8" spans="1:49" x14ac:dyDescent="0.2">
      <c r="A8" s="68" t="s">
        <v>96</v>
      </c>
      <c r="B8" s="102">
        <v>1660</v>
      </c>
      <c r="C8" s="52"/>
      <c r="D8" s="60"/>
      <c r="E8" s="52"/>
      <c r="F8" s="60"/>
      <c r="G8" s="60"/>
      <c r="H8" s="52"/>
    </row>
    <row r="9" spans="1:49" x14ac:dyDescent="0.2">
      <c r="A9" s="68" t="s">
        <v>97</v>
      </c>
      <c r="B9" s="102">
        <v>1595</v>
      </c>
    </row>
    <row r="10" spans="1:49" x14ac:dyDescent="0.2">
      <c r="A10" s="68" t="s">
        <v>98</v>
      </c>
      <c r="B10" s="102">
        <v>1580</v>
      </c>
    </row>
    <row r="11" spans="1:49" ht="12.75" x14ac:dyDescent="0.2">
      <c r="A11" s="68" t="s">
        <v>99</v>
      </c>
      <c r="B11" s="102">
        <v>1574</v>
      </c>
      <c r="T11" s="58"/>
      <c r="U11" s="58"/>
    </row>
    <row r="12" spans="1:49" x14ac:dyDescent="0.2">
      <c r="A12" s="68" t="s">
        <v>100</v>
      </c>
      <c r="B12" s="102">
        <v>1586</v>
      </c>
    </row>
    <row r="13" spans="1:49" x14ac:dyDescent="0.2">
      <c r="A13" s="68" t="s">
        <v>101</v>
      </c>
      <c r="B13" s="102">
        <v>1570</v>
      </c>
    </row>
    <row r="14" spans="1:49" x14ac:dyDescent="0.2">
      <c r="A14" s="68" t="s">
        <v>102</v>
      </c>
      <c r="B14" s="102">
        <v>1543</v>
      </c>
    </row>
    <row r="15" spans="1:49" x14ac:dyDescent="0.2">
      <c r="A15" s="68" t="s">
        <v>103</v>
      </c>
      <c r="B15" s="102">
        <v>1500</v>
      </c>
    </row>
    <row r="16" spans="1:49" x14ac:dyDescent="0.2">
      <c r="A16" s="68" t="s">
        <v>104</v>
      </c>
      <c r="B16" s="102">
        <v>1456</v>
      </c>
    </row>
    <row r="17" spans="1:16" ht="12.75" customHeight="1" x14ac:dyDescent="0.2">
      <c r="A17" s="68" t="s">
        <v>105</v>
      </c>
      <c r="B17" s="102">
        <v>1413</v>
      </c>
      <c r="H17" s="124"/>
      <c r="I17" s="124"/>
      <c r="J17" s="124"/>
      <c r="K17" s="124"/>
      <c r="L17" s="124"/>
      <c r="M17"/>
    </row>
    <row r="18" spans="1:16" ht="12.75" x14ac:dyDescent="0.2">
      <c r="A18" s="68" t="s">
        <v>106</v>
      </c>
      <c r="B18" s="102">
        <v>1346</v>
      </c>
      <c r="H18" s="124"/>
      <c r="I18" s="124"/>
      <c r="J18" s="124"/>
      <c r="K18" s="59"/>
      <c r="L18" s="124"/>
      <c r="M18"/>
    </row>
    <row r="19" spans="1:16" ht="12.75" x14ac:dyDescent="0.2">
      <c r="A19" s="68" t="s">
        <v>107</v>
      </c>
      <c r="B19" s="102">
        <v>1177</v>
      </c>
      <c r="H19" s="124"/>
      <c r="I19" s="124"/>
      <c r="J19" s="124"/>
      <c r="K19" s="59"/>
      <c r="L19" s="124"/>
      <c r="M19"/>
    </row>
    <row r="20" spans="1:16" ht="12.75" x14ac:dyDescent="0.2">
      <c r="A20" s="68" t="s">
        <v>108</v>
      </c>
      <c r="B20" s="102">
        <v>1054</v>
      </c>
      <c r="H20" s="59"/>
      <c r="I20" s="59"/>
      <c r="J20" s="59"/>
      <c r="K20" s="59"/>
      <c r="L20" s="59"/>
      <c r="M20"/>
    </row>
    <row r="21" spans="1:16" ht="12.75" x14ac:dyDescent="0.2">
      <c r="A21" s="68" t="s">
        <v>109</v>
      </c>
      <c r="B21" s="102">
        <v>909</v>
      </c>
      <c r="H21" s="59"/>
      <c r="I21" s="121"/>
      <c r="J21" s="121"/>
      <c r="K21" s="121"/>
      <c r="L21" s="121"/>
      <c r="M21" s="121"/>
      <c r="P21" s="58"/>
    </row>
    <row r="22" spans="1:16" ht="12.75" x14ac:dyDescent="0.2">
      <c r="A22" s="69" t="s">
        <v>129</v>
      </c>
      <c r="B22" s="102">
        <v>566</v>
      </c>
      <c r="H22" s="62"/>
      <c r="I22" s="121"/>
      <c r="J22" s="121"/>
      <c r="K22" s="121"/>
      <c r="L22" s="121"/>
      <c r="M22" s="121"/>
      <c r="P22" s="63"/>
    </row>
    <row r="23" spans="1:16" ht="12.75" x14ac:dyDescent="0.2">
      <c r="A23" s="69" t="s">
        <v>144</v>
      </c>
      <c r="B23" s="102">
        <v>192</v>
      </c>
      <c r="H23" s="62"/>
      <c r="I23" s="121"/>
      <c r="J23" s="121"/>
      <c r="K23" s="121"/>
      <c r="L23" s="121"/>
      <c r="M23" s="121"/>
      <c r="P23" s="63"/>
    </row>
    <row r="24" spans="1:16" ht="12.75" x14ac:dyDescent="0.2">
      <c r="A24" s="101" t="s">
        <v>146</v>
      </c>
      <c r="B24" s="3">
        <v>38</v>
      </c>
      <c r="H24" s="57"/>
      <c r="I24" s="121"/>
      <c r="J24" s="121"/>
      <c r="K24" s="121"/>
      <c r="L24" s="121"/>
      <c r="M24" s="121"/>
    </row>
    <row r="25" spans="1:16" ht="12.75" x14ac:dyDescent="0.2">
      <c r="A25" s="101" t="s">
        <v>147</v>
      </c>
      <c r="B25" s="3">
        <v>10</v>
      </c>
      <c r="H25" s="57"/>
      <c r="I25" s="58"/>
      <c r="J25" s="58"/>
      <c r="K25" s="58"/>
      <c r="L25" s="58"/>
      <c r="M25" s="58"/>
    </row>
    <row r="26" spans="1:16" ht="12.75" x14ac:dyDescent="0.2">
      <c r="A26" s="101" t="s">
        <v>148</v>
      </c>
      <c r="B26" s="3">
        <v>3</v>
      </c>
      <c r="H26" s="57"/>
      <c r="I26" s="105"/>
      <c r="J26" s="105"/>
      <c r="K26" s="105"/>
      <c r="L26" s="105"/>
      <c r="M26" s="105"/>
    </row>
    <row r="27" spans="1:16" ht="12.75" x14ac:dyDescent="0.2">
      <c r="A27" s="101" t="s">
        <v>149</v>
      </c>
      <c r="B27" s="3">
        <v>2</v>
      </c>
      <c r="H27" s="57"/>
      <c r="I27" s="105"/>
      <c r="J27" s="105"/>
      <c r="K27" s="105"/>
      <c r="L27" s="105"/>
      <c r="M27" s="105"/>
    </row>
    <row r="28" spans="1:16" ht="12.75" x14ac:dyDescent="0.2">
      <c r="A28" s="101" t="s">
        <v>150</v>
      </c>
      <c r="B28" s="3">
        <v>0</v>
      </c>
      <c r="H28" s="57"/>
      <c r="I28" s="105"/>
      <c r="J28" s="105"/>
      <c r="K28" s="105"/>
      <c r="L28" s="105"/>
      <c r="M28" s="105"/>
    </row>
    <row r="29" spans="1:16" ht="12.75" x14ac:dyDescent="0.2">
      <c r="A29" s="101" t="s">
        <v>151</v>
      </c>
      <c r="B29" s="111" t="s">
        <v>2</v>
      </c>
      <c r="H29" s="57"/>
      <c r="I29" s="109"/>
      <c r="J29" s="109"/>
      <c r="K29" s="109"/>
      <c r="L29" s="109"/>
      <c r="M29" s="109"/>
    </row>
    <row r="30" spans="1:16" ht="12.75" x14ac:dyDescent="0.2">
      <c r="A30" s="101" t="s">
        <v>152</v>
      </c>
      <c r="B30" s="111" t="s">
        <v>2</v>
      </c>
      <c r="H30" s="57"/>
      <c r="I30" s="109"/>
      <c r="J30" s="109"/>
      <c r="K30" s="109"/>
      <c r="L30" s="109"/>
      <c r="M30" s="109"/>
    </row>
    <row r="31" spans="1:16" ht="12.75" x14ac:dyDescent="0.2">
      <c r="A31" s="101"/>
      <c r="H31" s="57"/>
      <c r="I31" s="105"/>
      <c r="J31" s="105"/>
      <c r="K31" s="105"/>
      <c r="L31" s="105"/>
      <c r="M31" s="105"/>
    </row>
    <row r="32" spans="1:16" ht="12.75" x14ac:dyDescent="0.2">
      <c r="A32" s="101"/>
      <c r="H32" s="57"/>
      <c r="I32" s="105"/>
      <c r="J32" s="105"/>
      <c r="K32" s="105"/>
      <c r="L32" s="105"/>
      <c r="M32" s="105"/>
    </row>
    <row r="33" spans="8:13" ht="12.75" x14ac:dyDescent="0.2">
      <c r="H33" s="57"/>
      <c r="I33" s="58"/>
      <c r="J33" s="58"/>
      <c r="K33" s="58"/>
      <c r="L33" s="58"/>
      <c r="M33" s="58"/>
    </row>
    <row r="34" spans="8:13" ht="12.75" x14ac:dyDescent="0.2">
      <c r="H34" s="57"/>
      <c r="I34" s="58"/>
      <c r="J34" s="58"/>
      <c r="K34" s="58"/>
      <c r="L34" s="58"/>
      <c r="M34" s="58"/>
    </row>
    <row r="35" spans="8:13" ht="12.75" x14ac:dyDescent="0.2">
      <c r="H35" s="57"/>
      <c r="I35" s="58"/>
      <c r="J35" s="58"/>
      <c r="K35" s="58"/>
      <c r="L35" s="58"/>
      <c r="M35" s="58"/>
    </row>
    <row r="36" spans="8:13" ht="12.75" x14ac:dyDescent="0.2">
      <c r="H36" s="57"/>
      <c r="I36" s="58"/>
      <c r="J36" s="58"/>
      <c r="K36" s="58"/>
      <c r="L36" s="58"/>
      <c r="M36" s="58"/>
    </row>
    <row r="37" spans="8:13" ht="12.75" x14ac:dyDescent="0.2">
      <c r="H37" s="57"/>
      <c r="I37" s="58"/>
      <c r="J37" s="58"/>
      <c r="K37" s="58"/>
      <c r="L37" s="58"/>
      <c r="M37" s="58"/>
    </row>
    <row r="38" spans="8:13" ht="12.75" x14ac:dyDescent="0.2">
      <c r="H38" s="57"/>
      <c r="I38" s="58"/>
      <c r="J38" s="58"/>
      <c r="K38" s="58"/>
      <c r="L38" s="58"/>
      <c r="M38" s="58"/>
    </row>
    <row r="39" spans="8:13" ht="12.75" x14ac:dyDescent="0.2">
      <c r="H39" s="57"/>
      <c r="I39" s="58"/>
      <c r="J39" s="58"/>
      <c r="K39" s="58"/>
      <c r="L39" s="58"/>
      <c r="M39" s="58"/>
    </row>
    <row r="40" spans="8:13" ht="12.75" x14ac:dyDescent="0.2">
      <c r="H40" s="57"/>
      <c r="I40" s="58"/>
      <c r="J40" s="58"/>
      <c r="K40" s="58"/>
      <c r="L40" s="58"/>
      <c r="M40" s="58"/>
    </row>
    <row r="41" spans="8:13" ht="12.75" x14ac:dyDescent="0.2">
      <c r="H41" s="57"/>
      <c r="I41" s="58"/>
      <c r="J41" s="58"/>
      <c r="K41" s="58"/>
      <c r="L41" s="58"/>
      <c r="M41" s="58"/>
    </row>
    <row r="42" spans="8:13" ht="12.75" x14ac:dyDescent="0.2">
      <c r="H42" s="57"/>
      <c r="I42" s="58"/>
      <c r="J42" s="58"/>
      <c r="K42" s="58"/>
      <c r="L42" s="58"/>
      <c r="M42" s="58"/>
    </row>
    <row r="43" spans="8:13" ht="12.75" x14ac:dyDescent="0.2">
      <c r="H43" s="57"/>
      <c r="I43" s="58"/>
      <c r="J43" s="58"/>
      <c r="K43" s="58"/>
      <c r="L43" s="58"/>
      <c r="M43" s="58"/>
    </row>
    <row r="44" spans="8:13" ht="12.75" x14ac:dyDescent="0.2">
      <c r="H44" s="57"/>
      <c r="I44" s="58"/>
      <c r="J44" s="58"/>
      <c r="K44" s="58"/>
      <c r="L44" s="58"/>
      <c r="M44" s="58"/>
    </row>
  </sheetData>
  <mergeCells count="19">
    <mergeCell ref="I21:I24"/>
    <mergeCell ref="J21:J24"/>
    <mergeCell ref="K21:K24"/>
    <mergeCell ref="L21:L24"/>
    <mergeCell ref="M21:M24"/>
    <mergeCell ref="U3:W3"/>
    <mergeCell ref="H17:H19"/>
    <mergeCell ref="I17:L17"/>
    <mergeCell ref="I18:I19"/>
    <mergeCell ref="J18:J19"/>
    <mergeCell ref="L18:L19"/>
    <mergeCell ref="O2:P2"/>
    <mergeCell ref="B3:I3"/>
    <mergeCell ref="L3:M3"/>
    <mergeCell ref="A2:A4"/>
    <mergeCell ref="B2:C2"/>
    <mergeCell ref="D2:G2"/>
    <mergeCell ref="I2:J2"/>
    <mergeCell ref="L2:M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379"/>
  <sheetViews>
    <sheetView showGridLines="0" workbookViewId="0">
      <pane xSplit="1" ySplit="3" topLeftCell="B25" activePane="bottomRight" state="frozen"/>
      <selection pane="topRight" activeCell="B1" sqref="B1"/>
      <selection pane="bottomLeft" activeCell="A4" sqref="A4"/>
      <selection pane="bottomRight" activeCell="J54" sqref="J54"/>
    </sheetView>
  </sheetViews>
  <sheetFormatPr defaultRowHeight="12.75" x14ac:dyDescent="0.2"/>
  <cols>
    <col min="1" max="1" width="9.140625" style="74"/>
  </cols>
  <sheetData>
    <row r="1" spans="1:40" s="86" customFormat="1" x14ac:dyDescent="0.2">
      <c r="A1" s="75"/>
      <c r="B1" s="83" t="s">
        <v>142</v>
      </c>
      <c r="C1" s="84"/>
      <c r="D1" s="84"/>
      <c r="E1" s="84"/>
      <c r="F1" s="84"/>
      <c r="G1" s="84"/>
      <c r="H1" s="84"/>
      <c r="I1" s="85" t="s">
        <v>1</v>
      </c>
    </row>
    <row r="2" spans="1:40" s="77" customFormat="1" x14ac:dyDescent="0.2">
      <c r="A2" s="70" t="s">
        <v>0</v>
      </c>
      <c r="B2" s="125" t="s">
        <v>45</v>
      </c>
      <c r="C2" s="127" t="s">
        <v>130</v>
      </c>
      <c r="D2" s="127"/>
      <c r="E2" s="127"/>
      <c r="F2" s="127" t="s">
        <v>40</v>
      </c>
      <c r="G2" s="127"/>
      <c r="H2" s="127"/>
      <c r="I2" s="76"/>
    </row>
    <row r="3" spans="1:40" s="82" customFormat="1" ht="22.5" x14ac:dyDescent="0.2">
      <c r="A3" s="87"/>
      <c r="B3" s="126"/>
      <c r="C3" s="80" t="s">
        <v>8</v>
      </c>
      <c r="D3" s="80" t="s">
        <v>9</v>
      </c>
      <c r="E3" s="80" t="s">
        <v>10</v>
      </c>
      <c r="F3" s="80" t="s">
        <v>14</v>
      </c>
      <c r="G3" s="80" t="s">
        <v>47</v>
      </c>
      <c r="H3" s="80" t="s">
        <v>42</v>
      </c>
      <c r="I3" s="81"/>
    </row>
    <row r="4" spans="1:40" x14ac:dyDescent="0.2">
      <c r="A4" s="72">
        <v>29916</v>
      </c>
      <c r="B4" s="90">
        <v>17.75</v>
      </c>
      <c r="C4" s="91" t="s">
        <v>2</v>
      </c>
      <c r="D4" s="91" t="s">
        <v>2</v>
      </c>
      <c r="E4" s="91" t="s">
        <v>2</v>
      </c>
      <c r="F4" s="90">
        <v>10.65</v>
      </c>
      <c r="G4" s="90">
        <v>7.7</v>
      </c>
      <c r="H4" s="90">
        <v>7.7</v>
      </c>
      <c r="I4" s="92"/>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row>
    <row r="5" spans="1:40" x14ac:dyDescent="0.2">
      <c r="A5" s="72">
        <v>30280</v>
      </c>
      <c r="B5" s="90">
        <v>19.7</v>
      </c>
      <c r="C5" s="91" t="s">
        <v>2</v>
      </c>
      <c r="D5" s="91" t="s">
        <v>2</v>
      </c>
      <c r="E5" s="91" t="s">
        <v>2</v>
      </c>
      <c r="F5" s="90">
        <v>11.8</v>
      </c>
      <c r="G5" s="90">
        <v>7.95</v>
      </c>
      <c r="H5" s="90">
        <v>7.95</v>
      </c>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row>
    <row r="6" spans="1:40" x14ac:dyDescent="0.2">
      <c r="A6" s="72">
        <v>30644</v>
      </c>
      <c r="B6" s="90">
        <v>20.45</v>
      </c>
      <c r="C6" s="91" t="s">
        <v>2</v>
      </c>
      <c r="D6" s="91" t="s">
        <v>2</v>
      </c>
      <c r="E6" s="91" t="s">
        <v>2</v>
      </c>
      <c r="F6" s="90">
        <v>12.25</v>
      </c>
      <c r="G6" s="90">
        <v>7.6</v>
      </c>
      <c r="H6" s="90">
        <v>7.6</v>
      </c>
      <c r="I6" s="92"/>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row>
    <row r="7" spans="1:40" x14ac:dyDescent="0.2">
      <c r="A7" s="72">
        <v>31015</v>
      </c>
      <c r="B7" s="90">
        <v>21.5</v>
      </c>
      <c r="C7" s="91" t="s">
        <v>2</v>
      </c>
      <c r="D7" s="91" t="s">
        <v>2</v>
      </c>
      <c r="E7" s="91" t="s">
        <v>2</v>
      </c>
      <c r="F7" s="90">
        <v>12.85</v>
      </c>
      <c r="G7" s="90">
        <v>7.65</v>
      </c>
      <c r="H7" s="90">
        <v>7.65</v>
      </c>
      <c r="I7" s="92"/>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row>
    <row r="8" spans="1:40" x14ac:dyDescent="0.2">
      <c r="A8" s="72">
        <v>31379</v>
      </c>
      <c r="B8" s="90">
        <v>23</v>
      </c>
      <c r="C8" s="91" t="s">
        <v>2</v>
      </c>
      <c r="D8" s="91" t="s">
        <v>2</v>
      </c>
      <c r="E8" s="91" t="s">
        <v>2</v>
      </c>
      <c r="F8" s="90">
        <v>13.75</v>
      </c>
      <c r="G8" s="90">
        <v>8.0500000000000007</v>
      </c>
      <c r="H8" s="90">
        <v>8.0500000000000007</v>
      </c>
      <c r="I8" s="92"/>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row>
    <row r="9" spans="1:40" x14ac:dyDescent="0.2">
      <c r="A9" s="72">
        <v>31624</v>
      </c>
      <c r="B9" s="90">
        <v>23.25</v>
      </c>
      <c r="C9" s="91" t="s">
        <v>2</v>
      </c>
      <c r="D9" s="91" t="s">
        <v>2</v>
      </c>
      <c r="E9" s="91" t="s">
        <v>2</v>
      </c>
      <c r="F9" s="90">
        <v>13.9</v>
      </c>
      <c r="G9" s="90">
        <v>8.0500000000000007</v>
      </c>
      <c r="H9" s="90">
        <v>8.0500000000000007</v>
      </c>
      <c r="I9" s="92"/>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row>
    <row r="10" spans="1:40" x14ac:dyDescent="0.2">
      <c r="A10" s="72">
        <v>31879</v>
      </c>
      <c r="B10" s="90">
        <v>23.75</v>
      </c>
      <c r="C10" s="91" t="s">
        <v>2</v>
      </c>
      <c r="D10" s="91" t="s">
        <v>2</v>
      </c>
      <c r="E10" s="91" t="s">
        <v>2</v>
      </c>
      <c r="F10" s="90">
        <v>14.2</v>
      </c>
      <c r="G10" s="90">
        <v>8.0500000000000007</v>
      </c>
      <c r="H10" s="90">
        <v>8.0500000000000007</v>
      </c>
      <c r="I10" s="92"/>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row>
    <row r="11" spans="1:40" x14ac:dyDescent="0.2">
      <c r="A11" s="72">
        <v>32250</v>
      </c>
      <c r="B11" s="90">
        <v>24.75</v>
      </c>
      <c r="C11" s="91" t="s">
        <v>2</v>
      </c>
      <c r="D11" s="91" t="s">
        <v>2</v>
      </c>
      <c r="E11" s="91" t="s">
        <v>2</v>
      </c>
      <c r="F11" s="90">
        <v>14.8</v>
      </c>
      <c r="G11" s="90">
        <v>8.4</v>
      </c>
      <c r="H11" s="90">
        <v>8.4</v>
      </c>
      <c r="I11" s="92"/>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row>
    <row r="12" spans="1:40" x14ac:dyDescent="0.2">
      <c r="A12" s="72">
        <v>32614</v>
      </c>
      <c r="B12" s="90">
        <v>26.2</v>
      </c>
      <c r="C12" s="91" t="s">
        <v>2</v>
      </c>
      <c r="D12" s="91" t="s">
        <v>2</v>
      </c>
      <c r="E12" s="91" t="s">
        <v>2</v>
      </c>
      <c r="F12" s="90">
        <v>15.65</v>
      </c>
      <c r="G12" s="90">
        <v>8.9499999999999993</v>
      </c>
      <c r="H12" s="90">
        <v>8.9499999999999993</v>
      </c>
      <c r="I12" s="92"/>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row>
    <row r="13" spans="1:40" x14ac:dyDescent="0.2">
      <c r="A13" s="72">
        <v>32978</v>
      </c>
      <c r="B13" s="90">
        <v>28.2</v>
      </c>
      <c r="C13" s="91" t="s">
        <v>2</v>
      </c>
      <c r="D13" s="91" t="s">
        <v>2</v>
      </c>
      <c r="E13" s="91" t="s">
        <v>2</v>
      </c>
      <c r="F13" s="90">
        <v>16.850000000000001</v>
      </c>
      <c r="G13" s="90">
        <v>9.65</v>
      </c>
      <c r="H13" s="90">
        <v>9.65</v>
      </c>
      <c r="I13" s="92"/>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row>
    <row r="14" spans="1:40" x14ac:dyDescent="0.2">
      <c r="A14" s="72">
        <v>33213</v>
      </c>
      <c r="B14" s="90">
        <v>28.2</v>
      </c>
      <c r="C14" s="90">
        <v>10</v>
      </c>
      <c r="D14" s="90">
        <v>6.2</v>
      </c>
      <c r="E14" s="90">
        <v>3.1</v>
      </c>
      <c r="F14" s="90">
        <v>16.850000000000001</v>
      </c>
      <c r="G14" s="90">
        <v>9.65</v>
      </c>
      <c r="H14" s="90">
        <v>9.65</v>
      </c>
      <c r="I14" s="92"/>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row>
    <row r="15" spans="1:40" x14ac:dyDescent="0.2">
      <c r="A15" s="72">
        <v>33342</v>
      </c>
      <c r="B15" s="90">
        <v>31.25</v>
      </c>
      <c r="C15" s="90">
        <v>11.1</v>
      </c>
      <c r="D15" s="90">
        <v>6.9</v>
      </c>
      <c r="E15" s="90">
        <v>3.45</v>
      </c>
      <c r="F15" s="90">
        <v>18.7</v>
      </c>
      <c r="G15" s="90">
        <v>9.6999999999999993</v>
      </c>
      <c r="H15" s="90">
        <v>10.7</v>
      </c>
      <c r="I15" s="92"/>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row>
    <row r="16" spans="1:40" x14ac:dyDescent="0.2">
      <c r="A16" s="72">
        <v>33706</v>
      </c>
      <c r="B16" s="90">
        <v>32.549999999999997</v>
      </c>
      <c r="C16" s="90">
        <v>11.55</v>
      </c>
      <c r="D16" s="90">
        <v>7.2</v>
      </c>
      <c r="E16" s="90">
        <v>3.6</v>
      </c>
      <c r="F16" s="90">
        <v>19.45</v>
      </c>
      <c r="G16" s="90">
        <v>9.75</v>
      </c>
      <c r="H16" s="90">
        <v>10.85</v>
      </c>
      <c r="I16" s="92"/>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row>
    <row r="17" spans="1:40" x14ac:dyDescent="0.2">
      <c r="A17" s="72">
        <v>34077</v>
      </c>
      <c r="B17" s="90">
        <v>33.700000000000003</v>
      </c>
      <c r="C17" s="90">
        <v>11.95</v>
      </c>
      <c r="D17" s="90">
        <v>7.5</v>
      </c>
      <c r="E17" s="90">
        <v>3.75</v>
      </c>
      <c r="F17" s="90">
        <v>20.149999999999999</v>
      </c>
      <c r="G17" s="90">
        <v>9.8000000000000007</v>
      </c>
      <c r="H17" s="90">
        <v>10.95</v>
      </c>
      <c r="I17" s="92"/>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row>
    <row r="18" spans="1:40" x14ac:dyDescent="0.2">
      <c r="A18" s="72">
        <v>34441</v>
      </c>
      <c r="B18" s="90">
        <v>34.799999999999997</v>
      </c>
      <c r="C18" s="90">
        <v>12.15</v>
      </c>
      <c r="D18" s="90">
        <v>7.6</v>
      </c>
      <c r="E18" s="90">
        <v>3.8</v>
      </c>
      <c r="F18" s="90">
        <v>20.7</v>
      </c>
      <c r="G18" s="90">
        <v>9.8000000000000007</v>
      </c>
      <c r="H18" s="90">
        <v>11</v>
      </c>
      <c r="I18" s="92"/>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row>
    <row r="19" spans="1:40" x14ac:dyDescent="0.2">
      <c r="A19" s="72">
        <v>34805</v>
      </c>
      <c r="B19" s="90">
        <v>35.549999999999997</v>
      </c>
      <c r="C19" s="90">
        <v>12.4</v>
      </c>
      <c r="D19" s="90">
        <v>7.8</v>
      </c>
      <c r="E19" s="90">
        <v>3.9</v>
      </c>
      <c r="F19" s="90">
        <v>21.15</v>
      </c>
      <c r="G19" s="90">
        <v>9.85</v>
      </c>
      <c r="H19" s="90">
        <v>11.05</v>
      </c>
      <c r="I19" s="92"/>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row>
    <row r="20" spans="1:40" x14ac:dyDescent="0.2">
      <c r="A20" s="28">
        <v>35169</v>
      </c>
      <c r="B20" s="90">
        <v>36.950000000000003</v>
      </c>
      <c r="C20" s="90">
        <v>12.9</v>
      </c>
      <c r="D20" s="90">
        <v>8.1</v>
      </c>
      <c r="E20" s="90">
        <v>4.05</v>
      </c>
      <c r="F20" s="90">
        <v>21.95</v>
      </c>
      <c r="G20" s="90">
        <v>9.9</v>
      </c>
      <c r="H20" s="90">
        <v>11.15</v>
      </c>
      <c r="I20" s="92"/>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row>
    <row r="21" spans="1:40" x14ac:dyDescent="0.2">
      <c r="A21" s="28">
        <v>35533</v>
      </c>
      <c r="B21" s="90">
        <v>37.75</v>
      </c>
      <c r="C21" s="90">
        <v>13.15</v>
      </c>
      <c r="D21" s="90">
        <v>8.3000000000000007</v>
      </c>
      <c r="E21" s="90">
        <v>4.1500000000000004</v>
      </c>
      <c r="F21" s="90">
        <v>22.4</v>
      </c>
      <c r="G21" s="90">
        <v>9.9</v>
      </c>
      <c r="H21" s="90">
        <v>11.2</v>
      </c>
      <c r="I21" s="92"/>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row>
    <row r="22" spans="1:40" x14ac:dyDescent="0.2">
      <c r="A22" s="28">
        <v>35897</v>
      </c>
      <c r="B22" s="90">
        <v>39.1</v>
      </c>
      <c r="C22" s="90">
        <v>13.6</v>
      </c>
      <c r="D22" s="90">
        <v>8.6</v>
      </c>
      <c r="E22" s="90">
        <v>4.3</v>
      </c>
      <c r="F22" s="90">
        <v>23.2</v>
      </c>
      <c r="G22" s="90">
        <v>9.9</v>
      </c>
      <c r="H22" s="90">
        <v>11.3</v>
      </c>
      <c r="I22" s="92"/>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row>
    <row r="23" spans="1:40" x14ac:dyDescent="0.2">
      <c r="A23" s="28">
        <v>36265</v>
      </c>
      <c r="B23" s="90">
        <v>40.35</v>
      </c>
      <c r="C23" s="90">
        <v>14.05</v>
      </c>
      <c r="D23" s="90">
        <v>8.9</v>
      </c>
      <c r="E23" s="90">
        <v>4.45</v>
      </c>
      <c r="F23" s="90">
        <v>23.95</v>
      </c>
      <c r="G23" s="90">
        <v>9.9</v>
      </c>
      <c r="H23" s="90">
        <v>11.35</v>
      </c>
      <c r="I23" s="92"/>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row>
    <row r="24" spans="1:40" x14ac:dyDescent="0.2">
      <c r="A24" s="28">
        <v>36629</v>
      </c>
      <c r="B24" s="90">
        <v>40.799999999999997</v>
      </c>
      <c r="C24" s="90">
        <v>14.2</v>
      </c>
      <c r="D24" s="90">
        <v>9</v>
      </c>
      <c r="E24" s="90">
        <v>4.5</v>
      </c>
      <c r="F24" s="90">
        <v>24.2</v>
      </c>
      <c r="G24" s="90">
        <v>9.85</v>
      </c>
      <c r="H24" s="90">
        <v>11.35</v>
      </c>
      <c r="I24" s="92"/>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row>
    <row r="25" spans="1:40" x14ac:dyDescent="0.2">
      <c r="A25" s="28">
        <v>36994</v>
      </c>
      <c r="B25" s="90">
        <v>42.15</v>
      </c>
      <c r="C25" s="90">
        <v>14.65</v>
      </c>
      <c r="D25" s="90">
        <v>9.3000000000000007</v>
      </c>
      <c r="E25" s="90">
        <v>4.6500000000000004</v>
      </c>
      <c r="F25" s="90">
        <v>25</v>
      </c>
      <c r="G25" s="90">
        <v>9.6999999999999993</v>
      </c>
      <c r="H25" s="90">
        <v>11.35</v>
      </c>
      <c r="I25" s="94"/>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row>
    <row r="26" spans="1:40" x14ac:dyDescent="0.2">
      <c r="A26" s="28">
        <v>37359</v>
      </c>
      <c r="B26" s="95">
        <v>42.85</v>
      </c>
      <c r="C26" s="95">
        <v>14.9</v>
      </c>
      <c r="D26" s="95">
        <v>9.5</v>
      </c>
      <c r="E26" s="95">
        <v>4.75</v>
      </c>
      <c r="F26" s="95">
        <v>25.45</v>
      </c>
      <c r="G26" s="95">
        <v>9.65</v>
      </c>
      <c r="H26" s="95">
        <v>11.35</v>
      </c>
      <c r="I26" s="94"/>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row>
    <row r="27" spans="1:40" x14ac:dyDescent="0.2">
      <c r="A27" s="28">
        <v>37721</v>
      </c>
      <c r="B27" s="95">
        <v>43.6</v>
      </c>
      <c r="C27" s="95">
        <v>15.15</v>
      </c>
      <c r="D27" s="95">
        <v>9.6999999999999993</v>
      </c>
      <c r="E27" s="95">
        <v>4.83</v>
      </c>
      <c r="F27" s="95">
        <v>25.9</v>
      </c>
      <c r="G27" s="95">
        <v>9.5500000000000007</v>
      </c>
      <c r="H27" s="95">
        <v>11.35</v>
      </c>
      <c r="I27" s="94"/>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row>
    <row r="28" spans="1:40" x14ac:dyDescent="0.2">
      <c r="A28" s="28">
        <v>38085</v>
      </c>
      <c r="B28" s="95">
        <v>44.8</v>
      </c>
      <c r="C28" s="95">
        <v>15.55</v>
      </c>
      <c r="D28" s="95">
        <v>10</v>
      </c>
      <c r="E28" s="95">
        <v>5</v>
      </c>
      <c r="F28" s="95">
        <v>26.5</v>
      </c>
      <c r="G28" s="95">
        <v>9.4</v>
      </c>
      <c r="H28" s="95">
        <v>11.35</v>
      </c>
      <c r="I28" s="94"/>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row>
    <row r="29" spans="1:40" x14ac:dyDescent="0.2">
      <c r="A29" s="10">
        <v>38456</v>
      </c>
      <c r="B29" s="90">
        <v>46.2</v>
      </c>
      <c r="C29" s="90">
        <v>16.05</v>
      </c>
      <c r="D29" s="90">
        <v>10.3</v>
      </c>
      <c r="E29" s="90">
        <v>5.15</v>
      </c>
      <c r="F29" s="90">
        <v>27.5</v>
      </c>
      <c r="G29" s="90">
        <v>9.4</v>
      </c>
      <c r="H29" s="90">
        <v>11.36</v>
      </c>
      <c r="I29" s="94"/>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row>
    <row r="30" spans="1:40" x14ac:dyDescent="0.2">
      <c r="A30" s="10">
        <v>38820</v>
      </c>
      <c r="B30" s="90">
        <v>47.45</v>
      </c>
      <c r="C30" s="90">
        <v>16.5</v>
      </c>
      <c r="D30" s="90">
        <v>10.6</v>
      </c>
      <c r="E30" s="90">
        <v>5.3</v>
      </c>
      <c r="F30" s="90">
        <v>28.25</v>
      </c>
      <c r="G30" s="90">
        <v>9.25</v>
      </c>
      <c r="H30" s="90">
        <v>11.35</v>
      </c>
      <c r="I30" s="94"/>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row>
    <row r="31" spans="1:40" x14ac:dyDescent="0.2">
      <c r="A31" s="10">
        <v>39184</v>
      </c>
      <c r="B31" s="96">
        <v>49.15</v>
      </c>
      <c r="C31" s="96">
        <v>17.100000000000001</v>
      </c>
      <c r="D31" s="96">
        <v>11</v>
      </c>
      <c r="E31" s="96">
        <v>5.5</v>
      </c>
      <c r="F31" s="96">
        <v>29.25</v>
      </c>
      <c r="G31" s="96">
        <v>9</v>
      </c>
      <c r="H31" s="96">
        <v>11.35</v>
      </c>
      <c r="I31" s="94"/>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row>
    <row r="32" spans="1:40" x14ac:dyDescent="0.2">
      <c r="A32" s="10" t="s">
        <v>143</v>
      </c>
      <c r="B32" s="96">
        <v>51.05</v>
      </c>
      <c r="C32" s="96">
        <v>17.75</v>
      </c>
      <c r="D32" s="96">
        <v>11.4</v>
      </c>
      <c r="E32" s="96">
        <v>5.7</v>
      </c>
      <c r="F32" s="96">
        <v>30.4</v>
      </c>
      <c r="G32" s="96">
        <v>8.75</v>
      </c>
      <c r="H32" s="96">
        <v>11.35</v>
      </c>
      <c r="I32" s="94"/>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row>
    <row r="33" spans="1:40" x14ac:dyDescent="0.2">
      <c r="A33" s="10">
        <v>39912</v>
      </c>
      <c r="B33" s="96">
        <v>57.45</v>
      </c>
      <c r="C33" s="96">
        <v>15.65</v>
      </c>
      <c r="D33" s="96">
        <v>9.1</v>
      </c>
      <c r="E33" s="96">
        <v>5.35</v>
      </c>
      <c r="F33" s="96">
        <v>31.9</v>
      </c>
      <c r="G33" s="96">
        <v>8.1999999999999993</v>
      </c>
      <c r="H33" s="96">
        <v>11.35</v>
      </c>
      <c r="I33" s="94"/>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row>
    <row r="34" spans="1:40" x14ac:dyDescent="0.2">
      <c r="A34" s="10">
        <v>40283</v>
      </c>
      <c r="B34" s="96">
        <v>59.45</v>
      </c>
      <c r="C34" s="96">
        <v>15</v>
      </c>
      <c r="D34" s="96">
        <v>8.4</v>
      </c>
      <c r="E34" s="96">
        <v>5.45</v>
      </c>
      <c r="F34" s="96">
        <v>31.9</v>
      </c>
      <c r="G34" s="96">
        <v>8.1</v>
      </c>
      <c r="H34" s="96">
        <v>11.35</v>
      </c>
      <c r="I34" s="94"/>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row>
    <row r="35" spans="1:40" x14ac:dyDescent="0.2">
      <c r="A35" s="10">
        <v>40647</v>
      </c>
      <c r="B35" s="96">
        <v>62.95</v>
      </c>
      <c r="C35" s="96">
        <v>13.8</v>
      </c>
      <c r="D35" s="96">
        <v>7.1</v>
      </c>
      <c r="E35" s="96">
        <v>5.6</v>
      </c>
      <c r="F35" s="96">
        <v>32.9</v>
      </c>
      <c r="G35" s="96">
        <v>8.1</v>
      </c>
      <c r="H35" s="96">
        <v>11.35</v>
      </c>
      <c r="I35" s="94"/>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row>
    <row r="36" spans="1:40" x14ac:dyDescent="0.2">
      <c r="A36" s="10">
        <v>41011</v>
      </c>
      <c r="B36" s="96">
        <v>69</v>
      </c>
      <c r="C36" s="96">
        <v>11.7</v>
      </c>
      <c r="D36" s="96">
        <v>5.9</v>
      </c>
      <c r="E36" s="96">
        <v>5.9</v>
      </c>
      <c r="F36" s="96">
        <v>34.6</v>
      </c>
      <c r="G36" s="96">
        <v>8.1</v>
      </c>
      <c r="H36" s="96">
        <v>11.35</v>
      </c>
      <c r="I36" s="94"/>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row>
    <row r="37" spans="1:40" x14ac:dyDescent="0.2">
      <c r="A37" s="10">
        <v>41375</v>
      </c>
      <c r="B37" s="96">
        <v>71.8</v>
      </c>
      <c r="C37" s="96">
        <v>10.7</v>
      </c>
      <c r="D37" s="96">
        <v>6</v>
      </c>
      <c r="E37" s="96">
        <v>6</v>
      </c>
      <c r="F37" s="96">
        <v>35.35</v>
      </c>
      <c r="G37" s="96">
        <v>8.1</v>
      </c>
      <c r="H37" s="96">
        <v>11.35</v>
      </c>
      <c r="I37" s="94"/>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row>
    <row r="38" spans="1:40" x14ac:dyDescent="0.2">
      <c r="A38" s="10">
        <v>41739</v>
      </c>
      <c r="B38" s="96">
        <v>73.75</v>
      </c>
      <c r="C38" s="96">
        <v>11</v>
      </c>
      <c r="D38" s="96">
        <v>6.15</v>
      </c>
      <c r="E38" s="96">
        <v>6.15</v>
      </c>
      <c r="F38" s="96">
        <v>36.299999999999997</v>
      </c>
      <c r="G38" s="96">
        <v>8.0500000000000007</v>
      </c>
      <c r="H38" s="96">
        <v>11.35</v>
      </c>
      <c r="I38" s="94"/>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row>
    <row r="39" spans="1:40" x14ac:dyDescent="0.2">
      <c r="A39" s="72">
        <v>42100</v>
      </c>
      <c r="B39" s="96">
        <v>74.650000000000006</v>
      </c>
      <c r="C39" s="96">
        <v>11.15</v>
      </c>
      <c r="D39" s="96">
        <v>6.2</v>
      </c>
      <c r="E39" s="96">
        <v>6.2</v>
      </c>
      <c r="F39" s="96">
        <v>36.75</v>
      </c>
      <c r="G39" s="96">
        <v>8</v>
      </c>
      <c r="H39" s="96">
        <v>11.35</v>
      </c>
      <c r="I39" s="94"/>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row>
    <row r="40" spans="1:40" x14ac:dyDescent="0.2">
      <c r="A40" s="72">
        <v>42471</v>
      </c>
      <c r="B40" s="96">
        <v>74.650000000000006</v>
      </c>
      <c r="C40" s="96">
        <v>11.15</v>
      </c>
      <c r="D40" s="96">
        <v>6.2</v>
      </c>
      <c r="E40" s="96">
        <v>6.2</v>
      </c>
      <c r="F40" s="96">
        <v>36.75</v>
      </c>
      <c r="G40" s="96">
        <v>8</v>
      </c>
      <c r="H40" s="96">
        <v>11.35</v>
      </c>
      <c r="I40" s="94"/>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row>
    <row r="41" spans="1:40" x14ac:dyDescent="0.2">
      <c r="A41" s="72">
        <v>42835</v>
      </c>
      <c r="B41" s="96">
        <v>75.400000000000006</v>
      </c>
      <c r="C41" s="96">
        <v>11.25</v>
      </c>
      <c r="D41" s="96">
        <v>6.25</v>
      </c>
      <c r="E41" s="96">
        <v>6.25</v>
      </c>
      <c r="F41" s="96">
        <v>37.1</v>
      </c>
      <c r="G41" s="96">
        <v>8</v>
      </c>
      <c r="H41" s="96">
        <v>11.35</v>
      </c>
      <c r="I41" s="94"/>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row>
    <row r="42" spans="1:40" x14ac:dyDescent="0.2">
      <c r="A42" s="72">
        <v>43199</v>
      </c>
      <c r="B42" s="96">
        <v>77.650000000000006</v>
      </c>
      <c r="C42" s="96">
        <v>11.6</v>
      </c>
      <c r="D42" s="96">
        <v>6.45</v>
      </c>
      <c r="E42" s="96">
        <v>6.45</v>
      </c>
      <c r="F42" s="96">
        <v>38.200000000000003</v>
      </c>
      <c r="G42" s="96">
        <v>8</v>
      </c>
      <c r="H42" s="96">
        <v>11.35</v>
      </c>
      <c r="I42" s="94"/>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row>
    <row r="43" spans="1:40" x14ac:dyDescent="0.2">
      <c r="A43" s="72">
        <v>43563</v>
      </c>
      <c r="B43" s="96">
        <v>79.5</v>
      </c>
      <c r="C43" s="96">
        <v>11.9</v>
      </c>
      <c r="D43" s="96">
        <v>6.6</v>
      </c>
      <c r="E43" s="96">
        <v>6.6</v>
      </c>
      <c r="F43" s="96">
        <v>39.1</v>
      </c>
      <c r="G43" s="96">
        <v>8</v>
      </c>
      <c r="H43" s="96">
        <v>11.35</v>
      </c>
      <c r="I43" s="94"/>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row>
    <row r="44" spans="1:40" x14ac:dyDescent="0.2">
      <c r="A44" s="72">
        <v>43927</v>
      </c>
      <c r="B44" s="96">
        <v>80.849999999999994</v>
      </c>
      <c r="C44" s="96">
        <v>12.1</v>
      </c>
      <c r="D44" s="96">
        <v>6.7</v>
      </c>
      <c r="E44" s="96">
        <v>6.7</v>
      </c>
      <c r="F44" s="96">
        <v>39.75</v>
      </c>
      <c r="G44" s="96">
        <v>8</v>
      </c>
      <c r="H44" s="96">
        <v>11.35</v>
      </c>
      <c r="I44" s="94"/>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row>
    <row r="45" spans="1:40" x14ac:dyDescent="0.2">
      <c r="A45" s="72">
        <v>44298</v>
      </c>
      <c r="B45" s="96">
        <v>81.25</v>
      </c>
      <c r="C45" s="96">
        <v>12.15</v>
      </c>
      <c r="D45" s="96">
        <v>6.75</v>
      </c>
      <c r="E45" s="96">
        <v>6.75</v>
      </c>
      <c r="F45" s="96">
        <v>39.950000000000003</v>
      </c>
      <c r="G45" s="96">
        <v>8</v>
      </c>
      <c r="H45" s="96">
        <v>11.35</v>
      </c>
      <c r="I45" s="94"/>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row>
    <row r="46" spans="1:40" x14ac:dyDescent="0.2">
      <c r="A46" s="72">
        <v>44662</v>
      </c>
      <c r="B46" s="96">
        <v>83.75</v>
      </c>
      <c r="C46" s="96">
        <v>12.55</v>
      </c>
      <c r="D46" s="96">
        <v>6.95</v>
      </c>
      <c r="E46" s="96">
        <v>6.95</v>
      </c>
      <c r="F46" s="96">
        <v>41.2</v>
      </c>
      <c r="G46" s="96">
        <v>8</v>
      </c>
      <c r="H46" s="96">
        <v>11.35</v>
      </c>
      <c r="I46" s="94"/>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row>
    <row r="47" spans="1:40" x14ac:dyDescent="0.2">
      <c r="A47" s="73"/>
      <c r="B47" s="94"/>
      <c r="C47" s="94"/>
      <c r="D47" s="94"/>
      <c r="E47" s="94"/>
      <c r="F47" s="94"/>
      <c r="G47" s="94"/>
      <c r="H47" s="94"/>
      <c r="I47" s="94"/>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row>
    <row r="48" spans="1:40" x14ac:dyDescent="0.2">
      <c r="A48" s="73"/>
      <c r="B48" s="94"/>
      <c r="C48" s="94"/>
      <c r="D48" s="94"/>
      <c r="E48" s="94"/>
      <c r="F48" s="94"/>
      <c r="G48" s="94"/>
      <c r="H48" s="94"/>
      <c r="I48" s="94"/>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row>
    <row r="49" spans="1:40" x14ac:dyDescent="0.2">
      <c r="A49" s="73"/>
      <c r="B49" s="94"/>
      <c r="C49" s="94"/>
      <c r="D49" s="94"/>
      <c r="E49" s="94"/>
      <c r="F49" s="94"/>
      <c r="G49" s="94"/>
      <c r="H49" s="94"/>
      <c r="I49" s="94"/>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row>
    <row r="50" spans="1:40" x14ac:dyDescent="0.2">
      <c r="A50" s="73"/>
      <c r="B50" s="94"/>
      <c r="C50" s="94"/>
      <c r="D50" s="94"/>
      <c r="E50" s="94"/>
      <c r="F50" s="94"/>
      <c r="G50" s="94"/>
      <c r="H50" s="94"/>
      <c r="I50" s="94"/>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row>
    <row r="51" spans="1:40" x14ac:dyDescent="0.2">
      <c r="A51" s="73"/>
      <c r="B51" s="94"/>
      <c r="C51" s="94"/>
      <c r="D51" s="94"/>
      <c r="E51" s="94"/>
      <c r="F51" s="94"/>
      <c r="G51" s="94"/>
      <c r="H51" s="94"/>
      <c r="I51" s="94"/>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row>
    <row r="52" spans="1:40" x14ac:dyDescent="0.2">
      <c r="A52" s="73"/>
      <c r="B52" s="94"/>
      <c r="C52" s="94"/>
      <c r="D52" s="94"/>
      <c r="E52" s="94"/>
      <c r="F52" s="94"/>
      <c r="G52" s="94"/>
      <c r="H52" s="94"/>
      <c r="I52" s="94"/>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row>
    <row r="53" spans="1:40" x14ac:dyDescent="0.2">
      <c r="A53" s="73"/>
      <c r="B53" s="94"/>
      <c r="C53" s="94"/>
      <c r="D53" s="94"/>
      <c r="E53" s="94"/>
      <c r="F53" s="94"/>
      <c r="G53" s="94"/>
      <c r="H53" s="94"/>
      <c r="I53" s="94"/>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row>
    <row r="54" spans="1:40" x14ac:dyDescent="0.2">
      <c r="A54" s="73"/>
      <c r="B54" s="94"/>
      <c r="C54" s="94"/>
      <c r="D54" s="94"/>
      <c r="E54" s="94"/>
      <c r="F54" s="94"/>
      <c r="G54" s="94"/>
      <c r="H54" s="94"/>
      <c r="I54" s="94"/>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row>
    <row r="55" spans="1:40" x14ac:dyDescent="0.2">
      <c r="A55" s="73"/>
      <c r="B55" s="94"/>
      <c r="C55" s="94"/>
      <c r="D55" s="94"/>
      <c r="E55" s="94"/>
      <c r="F55" s="94"/>
      <c r="G55" s="94"/>
      <c r="H55" s="94"/>
      <c r="I55" s="94"/>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row>
    <row r="56" spans="1:40" x14ac:dyDescent="0.2">
      <c r="A56" s="73"/>
      <c r="B56" s="94"/>
      <c r="C56" s="94"/>
      <c r="D56" s="94"/>
      <c r="E56" s="94"/>
      <c r="F56" s="94"/>
      <c r="G56" s="94"/>
      <c r="H56" s="94"/>
      <c r="I56" s="94"/>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row>
    <row r="57" spans="1:40" x14ac:dyDescent="0.2">
      <c r="A57" s="73"/>
      <c r="B57" s="94"/>
      <c r="C57" s="94"/>
      <c r="D57" s="94"/>
      <c r="E57" s="94"/>
      <c r="F57" s="94"/>
      <c r="G57" s="94"/>
      <c r="H57" s="94"/>
      <c r="I57" s="94"/>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row>
    <row r="58" spans="1:40" x14ac:dyDescent="0.2">
      <c r="A58" s="73"/>
      <c r="B58" s="94"/>
      <c r="C58" s="94"/>
      <c r="D58" s="94"/>
      <c r="E58" s="94"/>
      <c r="F58" s="94"/>
      <c r="G58" s="94"/>
      <c r="H58" s="94"/>
      <c r="I58" s="94"/>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row>
    <row r="59" spans="1:40" x14ac:dyDescent="0.2">
      <c r="A59" s="73"/>
      <c r="B59" s="94"/>
      <c r="C59" s="94"/>
      <c r="D59" s="94"/>
      <c r="E59" s="94"/>
      <c r="F59" s="94"/>
      <c r="G59" s="94"/>
      <c r="H59" s="94"/>
      <c r="I59" s="94"/>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row>
    <row r="60" spans="1:40" x14ac:dyDescent="0.2">
      <c r="A60" s="73"/>
      <c r="B60" s="94"/>
      <c r="C60" s="94"/>
      <c r="D60" s="94"/>
      <c r="E60" s="94"/>
      <c r="F60" s="94"/>
      <c r="G60" s="94"/>
      <c r="H60" s="94"/>
      <c r="I60" s="94"/>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row>
    <row r="61" spans="1:40" x14ac:dyDescent="0.2">
      <c r="A61" s="73"/>
      <c r="B61" s="94"/>
      <c r="C61" s="94"/>
      <c r="D61" s="94"/>
      <c r="E61" s="94"/>
      <c r="F61" s="94"/>
      <c r="G61" s="94"/>
      <c r="H61" s="94"/>
      <c r="I61" s="94"/>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row>
    <row r="62" spans="1:40" x14ac:dyDescent="0.2">
      <c r="A62" s="73"/>
      <c r="B62" s="94"/>
      <c r="C62" s="94"/>
      <c r="D62" s="94"/>
      <c r="E62" s="94"/>
      <c r="F62" s="94"/>
      <c r="G62" s="94"/>
      <c r="H62" s="94"/>
      <c r="I62" s="94"/>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row>
    <row r="63" spans="1:40" x14ac:dyDescent="0.2">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row>
    <row r="64" spans="1:40" x14ac:dyDescent="0.2">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row>
    <row r="65" spans="2:40" x14ac:dyDescent="0.2">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row>
    <row r="66" spans="2:40" x14ac:dyDescent="0.2">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row>
    <row r="67" spans="2:40" x14ac:dyDescent="0.2">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row>
    <row r="68" spans="2:40" x14ac:dyDescent="0.2">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row>
    <row r="69" spans="2:40" x14ac:dyDescent="0.2">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row>
    <row r="70" spans="2:40" x14ac:dyDescent="0.2">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row>
    <row r="71" spans="2:40" x14ac:dyDescent="0.2">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row>
    <row r="72" spans="2:40" x14ac:dyDescent="0.2">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row>
    <row r="73" spans="2:40" x14ac:dyDescent="0.2">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row>
    <row r="74" spans="2:40" x14ac:dyDescent="0.2">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row>
    <row r="75" spans="2:40" x14ac:dyDescent="0.2">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row>
    <row r="76" spans="2:40" x14ac:dyDescent="0.2">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row>
    <row r="77" spans="2:40" x14ac:dyDescent="0.2">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row>
    <row r="78" spans="2:40" x14ac:dyDescent="0.2">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row>
    <row r="79" spans="2:40" x14ac:dyDescent="0.2">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row>
    <row r="80" spans="2:40" x14ac:dyDescent="0.2">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row>
    <row r="81" spans="2:40" x14ac:dyDescent="0.2">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row>
    <row r="82" spans="2:40" x14ac:dyDescent="0.2">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row>
    <row r="83" spans="2:40" x14ac:dyDescent="0.2">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row>
    <row r="84" spans="2:40" x14ac:dyDescent="0.2">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row>
    <row r="85" spans="2:40" x14ac:dyDescent="0.2">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row>
    <row r="86" spans="2:40" x14ac:dyDescent="0.2">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row>
    <row r="87" spans="2:40" x14ac:dyDescent="0.2">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row>
    <row r="88" spans="2:40" x14ac:dyDescent="0.2">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row>
    <row r="89" spans="2:40" x14ac:dyDescent="0.2">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row>
    <row r="90" spans="2:40" x14ac:dyDescent="0.2">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row>
    <row r="91" spans="2:40" x14ac:dyDescent="0.2">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row>
    <row r="92" spans="2:40" x14ac:dyDescent="0.2">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row>
    <row r="93" spans="2:40" x14ac:dyDescent="0.2">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row>
    <row r="94" spans="2:40" x14ac:dyDescent="0.2">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row>
    <row r="95" spans="2:40" x14ac:dyDescent="0.2">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row>
    <row r="96" spans="2:40" x14ac:dyDescent="0.2">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row>
    <row r="97" spans="2:40" x14ac:dyDescent="0.2">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row>
    <row r="98" spans="2:40" x14ac:dyDescent="0.2">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row>
    <row r="99" spans="2:40" x14ac:dyDescent="0.2">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row>
    <row r="100" spans="2:40" x14ac:dyDescent="0.2">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row>
    <row r="101" spans="2:40" x14ac:dyDescent="0.2">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row>
    <row r="102" spans="2:40" x14ac:dyDescent="0.2">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row>
    <row r="103" spans="2:40" x14ac:dyDescent="0.2">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row>
    <row r="104" spans="2:40" x14ac:dyDescent="0.2">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row>
    <row r="105" spans="2:40" x14ac:dyDescent="0.2">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row>
    <row r="106" spans="2:40" x14ac:dyDescent="0.2">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row>
    <row r="107" spans="2:40" x14ac:dyDescent="0.2">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row>
    <row r="108" spans="2:40" x14ac:dyDescent="0.2">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row>
    <row r="109" spans="2:40" x14ac:dyDescent="0.2">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row>
    <row r="110" spans="2:40" x14ac:dyDescent="0.2">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row>
    <row r="111" spans="2:40" x14ac:dyDescent="0.2">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row>
    <row r="112" spans="2:40" x14ac:dyDescent="0.2">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row>
    <row r="113" spans="2:40" x14ac:dyDescent="0.2">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row>
    <row r="114" spans="2:40" x14ac:dyDescent="0.2">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row>
    <row r="115" spans="2:40" x14ac:dyDescent="0.2">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row>
    <row r="116" spans="2:40" x14ac:dyDescent="0.2">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row>
    <row r="117" spans="2:40" x14ac:dyDescent="0.2">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row>
    <row r="118" spans="2:40" x14ac:dyDescent="0.2">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row>
    <row r="119" spans="2:40" x14ac:dyDescent="0.2">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row>
    <row r="120" spans="2:40" x14ac:dyDescent="0.2">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row>
    <row r="121" spans="2:40" x14ac:dyDescent="0.2">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row>
    <row r="122" spans="2:40" x14ac:dyDescent="0.2">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row>
    <row r="123" spans="2:40" x14ac:dyDescent="0.2">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row>
    <row r="124" spans="2:40" x14ac:dyDescent="0.2">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row>
    <row r="125" spans="2:40" x14ac:dyDescent="0.2">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row>
    <row r="126" spans="2:40" x14ac:dyDescent="0.2">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row>
    <row r="127" spans="2:40" x14ac:dyDescent="0.2">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row>
    <row r="128" spans="2:40" x14ac:dyDescent="0.2">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row>
    <row r="129" spans="2:40" x14ac:dyDescent="0.2">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row>
    <row r="130" spans="2:40" x14ac:dyDescent="0.2">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row>
    <row r="131" spans="2:40" x14ac:dyDescent="0.2">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row>
    <row r="132" spans="2:40" x14ac:dyDescent="0.2">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row>
    <row r="133" spans="2:40" x14ac:dyDescent="0.2">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row>
    <row r="134" spans="2:40" x14ac:dyDescent="0.2">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row>
    <row r="135" spans="2:40" x14ac:dyDescent="0.2">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row>
    <row r="136" spans="2:40" x14ac:dyDescent="0.2">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row>
    <row r="137" spans="2:40" x14ac:dyDescent="0.2">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row>
    <row r="138" spans="2:40" x14ac:dyDescent="0.2">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row>
    <row r="139" spans="2:40" x14ac:dyDescent="0.2">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row>
    <row r="140" spans="2:40" x14ac:dyDescent="0.2">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row>
    <row r="141" spans="2:40" x14ac:dyDescent="0.2">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row>
    <row r="142" spans="2:40" x14ac:dyDescent="0.2">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row>
    <row r="143" spans="2:40" x14ac:dyDescent="0.2">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row>
    <row r="144" spans="2:40" x14ac:dyDescent="0.2">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row>
    <row r="145" spans="2:40" x14ac:dyDescent="0.2">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row>
    <row r="146" spans="2:40" x14ac:dyDescent="0.2">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row>
    <row r="147" spans="2:40" x14ac:dyDescent="0.2">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row>
    <row r="148" spans="2:40" x14ac:dyDescent="0.2">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row>
    <row r="149" spans="2:40" x14ac:dyDescent="0.2">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row>
    <row r="150" spans="2:40" x14ac:dyDescent="0.2">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row>
    <row r="151" spans="2:40" x14ac:dyDescent="0.2">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row>
    <row r="152" spans="2:40" x14ac:dyDescent="0.2">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row>
    <row r="153" spans="2:40" x14ac:dyDescent="0.2">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row>
    <row r="154" spans="2:40" x14ac:dyDescent="0.2">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row>
    <row r="155" spans="2:40" x14ac:dyDescent="0.2">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row>
    <row r="156" spans="2:40" x14ac:dyDescent="0.2">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row>
    <row r="157" spans="2:40" x14ac:dyDescent="0.2">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row>
    <row r="158" spans="2:40" x14ac:dyDescent="0.2">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row>
    <row r="159" spans="2:40" x14ac:dyDescent="0.2">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row>
    <row r="160" spans="2:40" x14ac:dyDescent="0.2">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row>
    <row r="161" spans="2:40" x14ac:dyDescent="0.2">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row>
    <row r="162" spans="2:40" x14ac:dyDescent="0.2">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row>
    <row r="163" spans="2:40" x14ac:dyDescent="0.2">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row>
    <row r="164" spans="2:40" x14ac:dyDescent="0.2">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row>
    <row r="165" spans="2:40" x14ac:dyDescent="0.2">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row>
    <row r="166" spans="2:40" x14ac:dyDescent="0.2">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row>
    <row r="167" spans="2:40" x14ac:dyDescent="0.2">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row>
    <row r="168" spans="2:40" x14ac:dyDescent="0.2">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row>
    <row r="169" spans="2:40" x14ac:dyDescent="0.2">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row>
    <row r="170" spans="2:40" x14ac:dyDescent="0.2">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row>
    <row r="171" spans="2:40" x14ac:dyDescent="0.2">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row>
    <row r="172" spans="2:40" x14ac:dyDescent="0.2">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row>
    <row r="173" spans="2:40" x14ac:dyDescent="0.2">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row>
    <row r="174" spans="2:40" x14ac:dyDescent="0.2">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row>
    <row r="175" spans="2:40" x14ac:dyDescent="0.2">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row>
    <row r="176" spans="2:40" x14ac:dyDescent="0.2">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row>
    <row r="177" spans="2:40" x14ac:dyDescent="0.2">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row>
    <row r="178" spans="2:40" x14ac:dyDescent="0.2">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row>
    <row r="179" spans="2:40" x14ac:dyDescent="0.2">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row>
    <row r="180" spans="2:40" x14ac:dyDescent="0.2">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row>
    <row r="181" spans="2:40" x14ac:dyDescent="0.2">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row>
    <row r="182" spans="2:40" x14ac:dyDescent="0.2">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row>
    <row r="183" spans="2:40" x14ac:dyDescent="0.2">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row>
    <row r="184" spans="2:40" x14ac:dyDescent="0.2">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row>
    <row r="185" spans="2:40" x14ac:dyDescent="0.2">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row>
    <row r="186" spans="2:40" x14ac:dyDescent="0.2">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row>
    <row r="187" spans="2:40" x14ac:dyDescent="0.2">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row>
    <row r="188" spans="2:40" x14ac:dyDescent="0.2">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row>
    <row r="189" spans="2:40" x14ac:dyDescent="0.2">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row>
    <row r="190" spans="2:40" x14ac:dyDescent="0.2">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row>
    <row r="191" spans="2:40" x14ac:dyDescent="0.2">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row>
    <row r="192" spans="2:40" x14ac:dyDescent="0.2">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row>
    <row r="193" spans="2:40" x14ac:dyDescent="0.2">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row>
    <row r="194" spans="2:40" x14ac:dyDescent="0.2">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row>
    <row r="195" spans="2:40" x14ac:dyDescent="0.2">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row>
    <row r="196" spans="2:40" x14ac:dyDescent="0.2">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row>
    <row r="197" spans="2:40" x14ac:dyDescent="0.2">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row>
    <row r="198" spans="2:40" x14ac:dyDescent="0.2">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row>
    <row r="199" spans="2:40" x14ac:dyDescent="0.2">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row>
    <row r="200" spans="2:40" x14ac:dyDescent="0.2">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row>
    <row r="201" spans="2:40" x14ac:dyDescent="0.2">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row>
    <row r="202" spans="2:40" x14ac:dyDescent="0.2">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row>
    <row r="203" spans="2:40" x14ac:dyDescent="0.2">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row>
    <row r="204" spans="2:40" x14ac:dyDescent="0.2">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row>
    <row r="205" spans="2:40" x14ac:dyDescent="0.2">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row>
    <row r="206" spans="2:40" x14ac:dyDescent="0.2">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row>
    <row r="207" spans="2:40" x14ac:dyDescent="0.2">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row>
    <row r="208" spans="2:40" x14ac:dyDescent="0.2">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row>
    <row r="209" spans="2:40" x14ac:dyDescent="0.2">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row>
    <row r="210" spans="2:40" x14ac:dyDescent="0.2">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row>
    <row r="211" spans="2:40" x14ac:dyDescent="0.2">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row>
    <row r="212" spans="2:40" x14ac:dyDescent="0.2">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row>
    <row r="213" spans="2:40" x14ac:dyDescent="0.2">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row>
    <row r="214" spans="2:40" x14ac:dyDescent="0.2">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row>
    <row r="215" spans="2:40" x14ac:dyDescent="0.2">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row>
    <row r="216" spans="2:40" x14ac:dyDescent="0.2">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row>
    <row r="217" spans="2:40" x14ac:dyDescent="0.2">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row>
    <row r="218" spans="2:40" x14ac:dyDescent="0.2">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row>
    <row r="219" spans="2:40" x14ac:dyDescent="0.2">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row>
    <row r="220" spans="2:40" x14ac:dyDescent="0.2">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row>
    <row r="221" spans="2:40" x14ac:dyDescent="0.2">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row>
    <row r="222" spans="2:40" x14ac:dyDescent="0.2">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row>
    <row r="223" spans="2:40" x14ac:dyDescent="0.2">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row>
    <row r="224" spans="2:40" x14ac:dyDescent="0.2">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row>
    <row r="225" spans="2:40" x14ac:dyDescent="0.2">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row>
    <row r="226" spans="2:40" x14ac:dyDescent="0.2">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row>
    <row r="227" spans="2:40" x14ac:dyDescent="0.2">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row>
    <row r="228" spans="2:40" x14ac:dyDescent="0.2">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row>
    <row r="229" spans="2:40" x14ac:dyDescent="0.2">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row>
    <row r="230" spans="2:40" x14ac:dyDescent="0.2">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row>
    <row r="231" spans="2:40" x14ac:dyDescent="0.2">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row>
    <row r="232" spans="2:40" x14ac:dyDescent="0.2">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row>
    <row r="233" spans="2:40" x14ac:dyDescent="0.2">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93"/>
      <c r="AN233" s="93"/>
    </row>
    <row r="234" spans="2:40" x14ac:dyDescent="0.2">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93"/>
      <c r="AN234" s="93"/>
    </row>
    <row r="235" spans="2:40" x14ac:dyDescent="0.2">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row>
    <row r="236" spans="2:40" x14ac:dyDescent="0.2">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c r="AN236" s="93"/>
    </row>
    <row r="237" spans="2:40" x14ac:dyDescent="0.2">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3"/>
      <c r="AN237" s="93"/>
    </row>
    <row r="238" spans="2:40" x14ac:dyDescent="0.2">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row>
    <row r="239" spans="2:40" x14ac:dyDescent="0.2">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row>
    <row r="240" spans="2:40" x14ac:dyDescent="0.2">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row>
    <row r="241" spans="2:40" x14ac:dyDescent="0.2">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row>
    <row r="242" spans="2:40" x14ac:dyDescent="0.2">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row>
    <row r="243" spans="2:40" x14ac:dyDescent="0.2">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row>
    <row r="244" spans="2:40" x14ac:dyDescent="0.2">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row>
    <row r="245" spans="2:40" x14ac:dyDescent="0.2">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c r="AN245" s="93"/>
    </row>
    <row r="246" spans="2:40" x14ac:dyDescent="0.2">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3"/>
      <c r="AN246" s="93"/>
    </row>
    <row r="247" spans="2:40" x14ac:dyDescent="0.2">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c r="AN247" s="93"/>
    </row>
    <row r="248" spans="2:40" x14ac:dyDescent="0.2">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row>
    <row r="249" spans="2:40" x14ac:dyDescent="0.2">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row>
    <row r="250" spans="2:40" x14ac:dyDescent="0.2">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row>
    <row r="251" spans="2:40" x14ac:dyDescent="0.2">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row>
    <row r="252" spans="2:40" x14ac:dyDescent="0.2">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row>
    <row r="253" spans="2:40" x14ac:dyDescent="0.2">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row>
    <row r="254" spans="2:40" x14ac:dyDescent="0.2">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row>
    <row r="255" spans="2:40" x14ac:dyDescent="0.2">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row>
    <row r="256" spans="2:40" x14ac:dyDescent="0.2">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row>
    <row r="257" spans="2:40" x14ac:dyDescent="0.2">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row>
    <row r="258" spans="2:40" x14ac:dyDescent="0.2">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row>
    <row r="259" spans="2:40" x14ac:dyDescent="0.2">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row>
    <row r="260" spans="2:40" x14ac:dyDescent="0.2">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row>
    <row r="261" spans="2:40" x14ac:dyDescent="0.2">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row>
    <row r="262" spans="2:40" x14ac:dyDescent="0.2">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row>
    <row r="263" spans="2:40" x14ac:dyDescent="0.2">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row>
    <row r="264" spans="2:40" x14ac:dyDescent="0.2">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row>
    <row r="265" spans="2:40" x14ac:dyDescent="0.2">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row>
    <row r="266" spans="2:40" x14ac:dyDescent="0.2">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row>
    <row r="267" spans="2:40" x14ac:dyDescent="0.2">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row>
    <row r="268" spans="2:40" x14ac:dyDescent="0.2">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row>
    <row r="269" spans="2:40" x14ac:dyDescent="0.2">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row>
    <row r="270" spans="2:40" x14ac:dyDescent="0.2">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row>
    <row r="271" spans="2:40" x14ac:dyDescent="0.2">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row>
    <row r="272" spans="2:40" x14ac:dyDescent="0.2">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row>
    <row r="273" spans="2:40" x14ac:dyDescent="0.2">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row>
    <row r="274" spans="2:40" x14ac:dyDescent="0.2">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row>
    <row r="275" spans="2:40" x14ac:dyDescent="0.2">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row>
    <row r="276" spans="2:40" x14ac:dyDescent="0.2">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row>
    <row r="277" spans="2:40" x14ac:dyDescent="0.2">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row>
    <row r="278" spans="2:40" x14ac:dyDescent="0.2">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row>
    <row r="279" spans="2:40" x14ac:dyDescent="0.2">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c r="AN279" s="93"/>
    </row>
    <row r="280" spans="2:40" x14ac:dyDescent="0.2">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93"/>
      <c r="AN280" s="93"/>
    </row>
    <row r="281" spans="2:40" x14ac:dyDescent="0.2">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93"/>
      <c r="AN281" s="93"/>
    </row>
    <row r="282" spans="2:40" x14ac:dyDescent="0.2">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93"/>
      <c r="AN282" s="93"/>
    </row>
    <row r="283" spans="2:40" x14ac:dyDescent="0.2">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row>
    <row r="284" spans="2:40" x14ac:dyDescent="0.2">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row>
    <row r="285" spans="2:40" x14ac:dyDescent="0.2">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93"/>
      <c r="AN285" s="93"/>
    </row>
    <row r="286" spans="2:40" x14ac:dyDescent="0.2">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row>
    <row r="287" spans="2:40" x14ac:dyDescent="0.2">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93"/>
      <c r="AN287" s="93"/>
    </row>
    <row r="288" spans="2:40" x14ac:dyDescent="0.2">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row>
    <row r="289" spans="2:40" x14ac:dyDescent="0.2">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row>
    <row r="290" spans="2:40" x14ac:dyDescent="0.2">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row>
    <row r="291" spans="2:40" x14ac:dyDescent="0.2">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row>
    <row r="292" spans="2:40" x14ac:dyDescent="0.2">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c r="AN292" s="93"/>
    </row>
    <row r="293" spans="2:40" x14ac:dyDescent="0.2">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93"/>
      <c r="AN293" s="93"/>
    </row>
    <row r="294" spans="2:40" x14ac:dyDescent="0.2">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93"/>
      <c r="AN294" s="93"/>
    </row>
    <row r="295" spans="2:40" x14ac:dyDescent="0.2">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c r="AN295" s="93"/>
    </row>
    <row r="296" spans="2:40" x14ac:dyDescent="0.2">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93"/>
      <c r="AN296" s="93"/>
    </row>
    <row r="297" spans="2:40" x14ac:dyDescent="0.2">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c r="AN297" s="93"/>
    </row>
    <row r="298" spans="2:40" x14ac:dyDescent="0.2">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c r="AN298" s="93"/>
    </row>
    <row r="299" spans="2:40" x14ac:dyDescent="0.2">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93"/>
      <c r="AN299" s="93"/>
    </row>
    <row r="300" spans="2:40" x14ac:dyDescent="0.2">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row>
    <row r="301" spans="2:40" x14ac:dyDescent="0.2">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c r="AN301" s="93"/>
    </row>
    <row r="302" spans="2:40" x14ac:dyDescent="0.2">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93"/>
      <c r="AN302" s="93"/>
    </row>
    <row r="303" spans="2:40" x14ac:dyDescent="0.2">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93"/>
      <c r="AN303" s="93"/>
    </row>
    <row r="304" spans="2:40" x14ac:dyDescent="0.2">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93"/>
      <c r="AN304" s="93"/>
    </row>
    <row r="305" spans="2:40" x14ac:dyDescent="0.2">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93"/>
      <c r="AN305" s="93"/>
    </row>
    <row r="306" spans="2:40" x14ac:dyDescent="0.2">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93"/>
      <c r="AN306" s="93"/>
    </row>
    <row r="307" spans="2:40" x14ac:dyDescent="0.2">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93"/>
      <c r="AN307" s="93"/>
    </row>
    <row r="308" spans="2:40" x14ac:dyDescent="0.2">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row>
    <row r="309" spans="2:40" x14ac:dyDescent="0.2">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93"/>
      <c r="AN309" s="93"/>
    </row>
    <row r="310" spans="2:40" x14ac:dyDescent="0.2">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93"/>
      <c r="AN310" s="93"/>
    </row>
    <row r="311" spans="2:40" x14ac:dyDescent="0.2">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93"/>
      <c r="AN311" s="93"/>
    </row>
    <row r="312" spans="2:40" x14ac:dyDescent="0.2">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93"/>
      <c r="AN312" s="93"/>
    </row>
    <row r="313" spans="2:40" x14ac:dyDescent="0.2">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93"/>
      <c r="AN313" s="93"/>
    </row>
    <row r="314" spans="2:40" x14ac:dyDescent="0.2">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93"/>
      <c r="AN314" s="93"/>
    </row>
    <row r="315" spans="2:40" x14ac:dyDescent="0.2">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93"/>
      <c r="AN315" s="93"/>
    </row>
    <row r="316" spans="2:40" x14ac:dyDescent="0.2">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93"/>
      <c r="AN316" s="93"/>
    </row>
    <row r="317" spans="2:40" x14ac:dyDescent="0.2">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93"/>
      <c r="AN317" s="93"/>
    </row>
    <row r="318" spans="2:40" x14ac:dyDescent="0.2">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93"/>
      <c r="AN318" s="93"/>
    </row>
    <row r="319" spans="2:40" x14ac:dyDescent="0.2">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93"/>
      <c r="AN319" s="93"/>
    </row>
    <row r="320" spans="2:40" x14ac:dyDescent="0.2">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93"/>
      <c r="AN320" s="93"/>
    </row>
    <row r="321" spans="2:40" x14ac:dyDescent="0.2">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93"/>
      <c r="AN321" s="93"/>
    </row>
    <row r="322" spans="2:40" x14ac:dyDescent="0.2">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93"/>
      <c r="AN322" s="93"/>
    </row>
    <row r="323" spans="2:40" x14ac:dyDescent="0.2">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c r="AG323" s="93"/>
      <c r="AH323" s="93"/>
      <c r="AI323" s="93"/>
      <c r="AJ323" s="93"/>
      <c r="AK323" s="93"/>
      <c r="AL323" s="93"/>
      <c r="AM323" s="93"/>
      <c r="AN323" s="93"/>
    </row>
    <row r="324" spans="2:40" x14ac:dyDescent="0.2">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93"/>
      <c r="AN324" s="93"/>
    </row>
    <row r="325" spans="2:40" x14ac:dyDescent="0.2">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93"/>
      <c r="AM325" s="93"/>
      <c r="AN325" s="93"/>
    </row>
    <row r="326" spans="2:40" x14ac:dyDescent="0.2">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93"/>
      <c r="AN326" s="93"/>
    </row>
    <row r="327" spans="2:40" x14ac:dyDescent="0.2">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93"/>
      <c r="AN327" s="93"/>
    </row>
    <row r="328" spans="2:40" x14ac:dyDescent="0.2">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c r="AG328" s="93"/>
      <c r="AH328" s="93"/>
      <c r="AI328" s="93"/>
      <c r="AJ328" s="93"/>
      <c r="AK328" s="93"/>
      <c r="AL328" s="93"/>
      <c r="AM328" s="93"/>
      <c r="AN328" s="93"/>
    </row>
    <row r="329" spans="2:40" x14ac:dyDescent="0.2">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c r="AG329" s="93"/>
      <c r="AH329" s="93"/>
      <c r="AI329" s="93"/>
      <c r="AJ329" s="93"/>
      <c r="AK329" s="93"/>
      <c r="AL329" s="93"/>
      <c r="AM329" s="93"/>
      <c r="AN329" s="93"/>
    </row>
    <row r="330" spans="2:40" x14ac:dyDescent="0.2">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93"/>
      <c r="AN330" s="93"/>
    </row>
    <row r="331" spans="2:40" x14ac:dyDescent="0.2">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93"/>
      <c r="AN331" s="93"/>
    </row>
    <row r="332" spans="2:40" x14ac:dyDescent="0.2">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93"/>
      <c r="AN332" s="93"/>
    </row>
    <row r="333" spans="2:40" x14ac:dyDescent="0.2">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93"/>
      <c r="AN333" s="93"/>
    </row>
    <row r="334" spans="2:40" x14ac:dyDescent="0.2">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93"/>
      <c r="AN334" s="93"/>
    </row>
    <row r="335" spans="2:40" x14ac:dyDescent="0.2">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3"/>
      <c r="AL335" s="93"/>
      <c r="AM335" s="93"/>
      <c r="AN335" s="93"/>
    </row>
    <row r="336" spans="2:40" x14ac:dyDescent="0.2">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93"/>
      <c r="AN336" s="93"/>
    </row>
    <row r="337" spans="2:40" x14ac:dyDescent="0.2">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93"/>
      <c r="AN337" s="93"/>
    </row>
    <row r="338" spans="2:40" x14ac:dyDescent="0.2">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93"/>
      <c r="AN338" s="93"/>
    </row>
    <row r="339" spans="2:40" x14ac:dyDescent="0.2">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93"/>
      <c r="AN339" s="93"/>
    </row>
    <row r="340" spans="2:40" x14ac:dyDescent="0.2">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93"/>
      <c r="AN340" s="93"/>
    </row>
    <row r="341" spans="2:40" x14ac:dyDescent="0.2">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93"/>
      <c r="AN341" s="93"/>
    </row>
    <row r="342" spans="2:40" x14ac:dyDescent="0.2">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93"/>
      <c r="AN342" s="93"/>
    </row>
    <row r="343" spans="2:40" x14ac:dyDescent="0.2">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c r="AG343" s="93"/>
      <c r="AH343" s="93"/>
      <c r="AI343" s="93"/>
      <c r="AJ343" s="93"/>
      <c r="AK343" s="93"/>
      <c r="AL343" s="93"/>
      <c r="AM343" s="93"/>
      <c r="AN343" s="93"/>
    </row>
    <row r="344" spans="2:40" x14ac:dyDescent="0.2">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93"/>
      <c r="AN344" s="93"/>
    </row>
    <row r="345" spans="2:40" x14ac:dyDescent="0.2">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c r="AG345" s="93"/>
      <c r="AH345" s="93"/>
      <c r="AI345" s="93"/>
      <c r="AJ345" s="93"/>
      <c r="AK345" s="93"/>
      <c r="AL345" s="93"/>
      <c r="AM345" s="93"/>
      <c r="AN345" s="93"/>
    </row>
    <row r="346" spans="2:40" x14ac:dyDescent="0.2">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93"/>
      <c r="AN346" s="93"/>
    </row>
    <row r="347" spans="2:40" x14ac:dyDescent="0.2">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93"/>
      <c r="AN347" s="93"/>
    </row>
    <row r="348" spans="2:40" x14ac:dyDescent="0.2">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93"/>
      <c r="AN348" s="93"/>
    </row>
    <row r="349" spans="2:40" x14ac:dyDescent="0.2">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c r="AG349" s="93"/>
      <c r="AH349" s="93"/>
      <c r="AI349" s="93"/>
      <c r="AJ349" s="93"/>
      <c r="AK349" s="93"/>
      <c r="AL349" s="93"/>
      <c r="AM349" s="93"/>
      <c r="AN349" s="93"/>
    </row>
    <row r="350" spans="2:40" x14ac:dyDescent="0.2">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row>
    <row r="351" spans="2:40" x14ac:dyDescent="0.2">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3"/>
      <c r="AM351" s="93"/>
      <c r="AN351" s="93"/>
    </row>
    <row r="352" spans="2:40" x14ac:dyDescent="0.2">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93"/>
      <c r="AN352" s="93"/>
    </row>
    <row r="353" spans="2:40" x14ac:dyDescent="0.2">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93"/>
      <c r="AN353" s="93"/>
    </row>
    <row r="354" spans="2:40" x14ac:dyDescent="0.2">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93"/>
      <c r="AN354" s="93"/>
    </row>
    <row r="355" spans="2:40" x14ac:dyDescent="0.2">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93"/>
      <c r="AN355" s="93"/>
    </row>
    <row r="356" spans="2:40" x14ac:dyDescent="0.2">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93"/>
      <c r="AN356" s="93"/>
    </row>
    <row r="357" spans="2:40" x14ac:dyDescent="0.2">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93"/>
      <c r="AN357" s="93"/>
    </row>
    <row r="358" spans="2:40" x14ac:dyDescent="0.2">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93"/>
      <c r="AN358" s="93"/>
    </row>
    <row r="359" spans="2:40" x14ac:dyDescent="0.2">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93"/>
      <c r="AN359" s="93"/>
    </row>
    <row r="360" spans="2:40" x14ac:dyDescent="0.2">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93"/>
      <c r="AN360" s="93"/>
    </row>
    <row r="361" spans="2:40" x14ac:dyDescent="0.2">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93"/>
      <c r="AN361" s="93"/>
    </row>
    <row r="362" spans="2:40" x14ac:dyDescent="0.2">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93"/>
      <c r="AN362" s="93"/>
    </row>
    <row r="363" spans="2:40" x14ac:dyDescent="0.2">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93"/>
      <c r="AN363" s="93"/>
    </row>
    <row r="364" spans="2:40" x14ac:dyDescent="0.2">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93"/>
      <c r="AN364" s="93"/>
    </row>
    <row r="365" spans="2:40" x14ac:dyDescent="0.2">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93"/>
      <c r="AN365" s="93"/>
    </row>
    <row r="366" spans="2:40" x14ac:dyDescent="0.2">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c r="AN366" s="93"/>
    </row>
    <row r="367" spans="2:40" x14ac:dyDescent="0.2">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93"/>
      <c r="AN367" s="93"/>
    </row>
    <row r="368" spans="2:40" x14ac:dyDescent="0.2">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row>
    <row r="369" spans="2:40" x14ac:dyDescent="0.2">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row>
    <row r="370" spans="2:40" x14ac:dyDescent="0.2">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93"/>
      <c r="AN370" s="93"/>
    </row>
    <row r="371" spans="2:40" x14ac:dyDescent="0.2">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93"/>
      <c r="AN371" s="93"/>
    </row>
    <row r="372" spans="2:40" x14ac:dyDescent="0.2">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93"/>
      <c r="AN372" s="93"/>
    </row>
    <row r="373" spans="2:40" x14ac:dyDescent="0.2">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c r="AG373" s="93"/>
      <c r="AH373" s="93"/>
      <c r="AI373" s="93"/>
      <c r="AJ373" s="93"/>
      <c r="AK373" s="93"/>
      <c r="AL373" s="93"/>
      <c r="AM373" s="93"/>
      <c r="AN373" s="93"/>
    </row>
    <row r="374" spans="2:40" x14ac:dyDescent="0.2">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93"/>
      <c r="AN374" s="93"/>
    </row>
    <row r="375" spans="2:40" x14ac:dyDescent="0.2">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93"/>
      <c r="AN375" s="93"/>
    </row>
    <row r="376" spans="2:40" x14ac:dyDescent="0.2">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93"/>
      <c r="AN376" s="93"/>
    </row>
    <row r="377" spans="2:40" x14ac:dyDescent="0.2">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93"/>
      <c r="AN377" s="93"/>
    </row>
    <row r="378" spans="2:40" x14ac:dyDescent="0.2">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93"/>
      <c r="AN378" s="93"/>
    </row>
    <row r="379" spans="2:40" x14ac:dyDescent="0.2">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93"/>
      <c r="AN379" s="93"/>
    </row>
  </sheetData>
  <mergeCells count="3">
    <mergeCell ref="B2:B3"/>
    <mergeCell ref="C2:E2"/>
    <mergeCell ref="F2:H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462"/>
  <sheetViews>
    <sheetView showGridLines="0" workbookViewId="0">
      <pane xSplit="1" ySplit="2" topLeftCell="B14" activePane="bottomRight" state="frozen"/>
      <selection pane="topRight" activeCell="B1" sqref="B1"/>
      <selection pane="bottomLeft" activeCell="A4" sqref="A4"/>
      <selection pane="bottomRight" activeCell="G51" sqref="G51"/>
    </sheetView>
  </sheetViews>
  <sheetFormatPr defaultRowHeight="12.75" x14ac:dyDescent="0.2"/>
  <cols>
    <col min="1" max="1" width="10" style="74" customWidth="1"/>
    <col min="2" max="2" width="22" bestFit="1" customWidth="1"/>
    <col min="3" max="3" width="16.28515625" bestFit="1" customWidth="1"/>
    <col min="4" max="4" width="15.42578125" bestFit="1" customWidth="1"/>
  </cols>
  <sheetData>
    <row r="1" spans="1:38" s="86" customFormat="1" x14ac:dyDescent="0.2">
      <c r="A1" s="75"/>
      <c r="B1" s="83" t="s">
        <v>137</v>
      </c>
      <c r="C1" s="85" t="s">
        <v>131</v>
      </c>
      <c r="D1" s="84"/>
      <c r="E1" s="84"/>
    </row>
    <row r="2" spans="1:38" s="79" customFormat="1" x14ac:dyDescent="0.2">
      <c r="A2" s="71" t="s">
        <v>0</v>
      </c>
      <c r="B2" s="88" t="s">
        <v>132</v>
      </c>
      <c r="C2" s="78" t="s">
        <v>133</v>
      </c>
      <c r="D2" s="78" t="s">
        <v>134</v>
      </c>
      <c r="E2" s="78"/>
    </row>
    <row r="3" spans="1:38" x14ac:dyDescent="0.2">
      <c r="A3" s="107" t="s">
        <v>135</v>
      </c>
      <c r="B3" s="97">
        <v>103</v>
      </c>
      <c r="C3" s="97">
        <v>100</v>
      </c>
      <c r="D3" s="97">
        <v>3</v>
      </c>
      <c r="E3" s="98"/>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row>
    <row r="4" spans="1:38" x14ac:dyDescent="0.2">
      <c r="A4" s="107" t="s">
        <v>136</v>
      </c>
      <c r="B4" s="97">
        <v>107</v>
      </c>
      <c r="C4" s="97">
        <v>103</v>
      </c>
      <c r="D4" s="97">
        <v>4</v>
      </c>
      <c r="E4" s="98"/>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row>
    <row r="5" spans="1:38" x14ac:dyDescent="0.2">
      <c r="A5" s="107" t="s">
        <v>110</v>
      </c>
      <c r="B5" s="97">
        <v>116</v>
      </c>
      <c r="C5" s="97">
        <v>110</v>
      </c>
      <c r="D5" s="97">
        <v>6</v>
      </c>
      <c r="E5" s="98"/>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row>
    <row r="6" spans="1:38" x14ac:dyDescent="0.2">
      <c r="A6" s="108" t="s">
        <v>111</v>
      </c>
      <c r="B6" s="97">
        <v>153</v>
      </c>
      <c r="C6" s="97">
        <v>143</v>
      </c>
      <c r="D6" s="97">
        <v>10</v>
      </c>
      <c r="E6" s="92"/>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row>
    <row r="7" spans="1:38" x14ac:dyDescent="0.2">
      <c r="A7" s="108" t="s">
        <v>112</v>
      </c>
      <c r="B7" s="97">
        <v>178</v>
      </c>
      <c r="C7" s="97">
        <v>164</v>
      </c>
      <c r="D7" s="97">
        <v>14</v>
      </c>
      <c r="E7" s="92"/>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row>
    <row r="8" spans="1:38" x14ac:dyDescent="0.2">
      <c r="A8" s="108" t="s">
        <v>113</v>
      </c>
      <c r="B8" s="97">
        <v>186</v>
      </c>
      <c r="C8" s="97">
        <v>169</v>
      </c>
      <c r="D8" s="97">
        <v>17</v>
      </c>
      <c r="E8" s="92"/>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row>
    <row r="9" spans="1:38" x14ac:dyDescent="0.2">
      <c r="A9" s="108" t="s">
        <v>114</v>
      </c>
      <c r="B9" s="97">
        <v>196</v>
      </c>
      <c r="C9" s="97">
        <v>177</v>
      </c>
      <c r="D9" s="97">
        <v>19</v>
      </c>
      <c r="E9" s="92"/>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row>
    <row r="10" spans="1:38" x14ac:dyDescent="0.2">
      <c r="A10" s="108" t="s">
        <v>115</v>
      </c>
      <c r="B10" s="97">
        <v>209</v>
      </c>
      <c r="C10" s="97">
        <v>188</v>
      </c>
      <c r="D10" s="97">
        <v>21</v>
      </c>
      <c r="E10" s="92"/>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row>
    <row r="11" spans="1:38" x14ac:dyDescent="0.2">
      <c r="A11" s="108" t="s">
        <v>116</v>
      </c>
      <c r="B11" s="97">
        <v>236</v>
      </c>
      <c r="C11" s="97">
        <v>212</v>
      </c>
      <c r="D11" s="97">
        <v>24</v>
      </c>
      <c r="E11" s="92"/>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row>
    <row r="12" spans="1:38" x14ac:dyDescent="0.2">
      <c r="A12" s="108" t="s">
        <v>117</v>
      </c>
      <c r="B12" s="97">
        <v>254</v>
      </c>
      <c r="C12" s="97">
        <v>227</v>
      </c>
      <c r="D12" s="97">
        <v>27</v>
      </c>
      <c r="E12" s="92"/>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row>
    <row r="13" spans="1:38" x14ac:dyDescent="0.2">
      <c r="A13" s="108" t="s">
        <v>118</v>
      </c>
      <c r="B13" s="97">
        <v>257</v>
      </c>
      <c r="C13" s="97">
        <v>228</v>
      </c>
      <c r="D13" s="97">
        <v>29</v>
      </c>
      <c r="E13" s="92"/>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row>
    <row r="14" spans="1:38" x14ac:dyDescent="0.2">
      <c r="A14" s="108" t="s">
        <v>119</v>
      </c>
      <c r="B14" s="97">
        <v>258</v>
      </c>
      <c r="C14" s="97">
        <v>228</v>
      </c>
      <c r="D14" s="97">
        <v>31</v>
      </c>
      <c r="E14" s="92"/>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row>
    <row r="15" spans="1:38" x14ac:dyDescent="0.2">
      <c r="A15" s="108" t="s">
        <v>120</v>
      </c>
      <c r="B15" s="97">
        <v>267</v>
      </c>
      <c r="C15" s="97">
        <v>233</v>
      </c>
      <c r="D15" s="97">
        <v>34</v>
      </c>
      <c r="E15" s="92"/>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row>
    <row r="16" spans="1:38" x14ac:dyDescent="0.2">
      <c r="A16" s="108" t="s">
        <v>121</v>
      </c>
      <c r="B16" s="97">
        <v>277</v>
      </c>
      <c r="C16" s="97">
        <v>240</v>
      </c>
      <c r="D16" s="97">
        <v>37</v>
      </c>
      <c r="E16" s="92"/>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row>
    <row r="17" spans="1:38" x14ac:dyDescent="0.2">
      <c r="A17" s="108" t="s">
        <v>122</v>
      </c>
      <c r="B17" s="97">
        <v>286</v>
      </c>
      <c r="C17" s="97">
        <v>247</v>
      </c>
      <c r="D17" s="97">
        <v>39</v>
      </c>
      <c r="E17" s="92"/>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row>
    <row r="18" spans="1:38" x14ac:dyDescent="0.2">
      <c r="A18" s="108" t="s">
        <v>123</v>
      </c>
      <c r="B18" s="97">
        <v>296</v>
      </c>
      <c r="C18" s="97">
        <v>257</v>
      </c>
      <c r="D18" s="97">
        <v>40</v>
      </c>
      <c r="E18" s="92"/>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row>
    <row r="19" spans="1:38" x14ac:dyDescent="0.2">
      <c r="A19" s="108" t="s">
        <v>124</v>
      </c>
      <c r="B19" s="97">
        <v>307</v>
      </c>
      <c r="C19" s="97">
        <v>265</v>
      </c>
      <c r="D19" s="97">
        <v>43</v>
      </c>
      <c r="E19" s="92"/>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row>
    <row r="20" spans="1:38" x14ac:dyDescent="0.2">
      <c r="A20" s="108" t="s">
        <v>125</v>
      </c>
      <c r="B20" s="97">
        <v>321</v>
      </c>
      <c r="C20" s="97">
        <v>273</v>
      </c>
      <c r="D20" s="97">
        <v>48</v>
      </c>
      <c r="E20" s="92"/>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row>
    <row r="21" spans="1:38" x14ac:dyDescent="0.2">
      <c r="A21" s="108" t="s">
        <v>126</v>
      </c>
      <c r="B21" s="97">
        <v>337</v>
      </c>
      <c r="C21" s="97">
        <v>289</v>
      </c>
      <c r="D21" s="97">
        <v>49</v>
      </c>
      <c r="E21" s="92"/>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row>
    <row r="22" spans="1:38" x14ac:dyDescent="0.2">
      <c r="A22" s="108" t="s">
        <v>93</v>
      </c>
      <c r="B22" s="97">
        <v>358</v>
      </c>
      <c r="C22" s="97">
        <v>308</v>
      </c>
      <c r="D22" s="97">
        <v>50</v>
      </c>
      <c r="E22" s="92"/>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row>
    <row r="23" spans="1:38" x14ac:dyDescent="0.2">
      <c r="A23" s="108" t="s">
        <v>94</v>
      </c>
      <c r="B23" s="97">
        <v>364</v>
      </c>
      <c r="C23" s="97">
        <v>328</v>
      </c>
      <c r="D23" s="97">
        <v>36</v>
      </c>
      <c r="E23" s="92"/>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row>
    <row r="24" spans="1:38" x14ac:dyDescent="0.2">
      <c r="A24" s="108" t="s">
        <v>95</v>
      </c>
      <c r="B24" s="97">
        <v>376</v>
      </c>
      <c r="C24" s="97">
        <v>339</v>
      </c>
      <c r="D24" s="97">
        <v>37</v>
      </c>
      <c r="E24" s="92"/>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row>
    <row r="25" spans="1:38" x14ac:dyDescent="0.2">
      <c r="A25" s="108" t="s">
        <v>96</v>
      </c>
      <c r="B25" s="97">
        <v>378</v>
      </c>
      <c r="C25" s="97">
        <v>338</v>
      </c>
      <c r="D25" s="97">
        <v>39</v>
      </c>
      <c r="E25" s="92"/>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row>
    <row r="26" spans="1:38" x14ac:dyDescent="0.2">
      <c r="A26" s="108" t="s">
        <v>97</v>
      </c>
      <c r="B26" s="97">
        <v>377</v>
      </c>
      <c r="C26" s="97">
        <v>337</v>
      </c>
      <c r="D26" s="97">
        <v>40</v>
      </c>
      <c r="E26" s="92"/>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row>
    <row r="27" spans="1:38" x14ac:dyDescent="0.2">
      <c r="A27" s="108" t="s">
        <v>98</v>
      </c>
      <c r="B27" s="97">
        <v>376</v>
      </c>
      <c r="C27" s="97">
        <v>336</v>
      </c>
      <c r="D27" s="97">
        <v>41</v>
      </c>
      <c r="E27" s="92"/>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row>
    <row r="28" spans="1:38" x14ac:dyDescent="0.2">
      <c r="A28" s="108" t="s">
        <v>99</v>
      </c>
      <c r="B28" s="97">
        <v>367</v>
      </c>
      <c r="C28" s="97">
        <v>326</v>
      </c>
      <c r="D28" s="97">
        <v>41</v>
      </c>
      <c r="E28" s="92"/>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row>
    <row r="29" spans="1:38" x14ac:dyDescent="0.2">
      <c r="A29" s="108" t="s">
        <v>100</v>
      </c>
      <c r="B29" s="97">
        <v>331</v>
      </c>
      <c r="C29" s="97">
        <v>289</v>
      </c>
      <c r="D29" s="97">
        <v>41</v>
      </c>
      <c r="E29" s="92"/>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row>
    <row r="30" spans="1:38" x14ac:dyDescent="0.2">
      <c r="A30" s="108" t="s">
        <v>101</v>
      </c>
      <c r="B30" s="97">
        <v>315</v>
      </c>
      <c r="C30" s="97">
        <v>274</v>
      </c>
      <c r="D30" s="97">
        <v>41</v>
      </c>
      <c r="E30" s="92"/>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row>
    <row r="31" spans="1:38" x14ac:dyDescent="0.2">
      <c r="A31" s="108" t="s">
        <v>102</v>
      </c>
      <c r="B31" s="97">
        <v>301</v>
      </c>
      <c r="C31" s="97">
        <v>260</v>
      </c>
      <c r="D31" s="97">
        <v>42</v>
      </c>
      <c r="E31" s="92"/>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row>
    <row r="32" spans="1:38" x14ac:dyDescent="0.2">
      <c r="A32" s="108" t="s">
        <v>103</v>
      </c>
      <c r="B32" s="97">
        <v>288</v>
      </c>
      <c r="C32" s="97">
        <v>246</v>
      </c>
      <c r="D32" s="97">
        <v>42</v>
      </c>
      <c r="E32" s="92"/>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row>
    <row r="33" spans="1:38" x14ac:dyDescent="0.2">
      <c r="A33" s="108" t="s">
        <v>104</v>
      </c>
      <c r="B33" s="97">
        <v>275</v>
      </c>
      <c r="C33" s="97">
        <v>234</v>
      </c>
      <c r="D33" s="97">
        <v>42</v>
      </c>
      <c r="E33" s="92"/>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row>
    <row r="34" spans="1:38" x14ac:dyDescent="0.2">
      <c r="A34" s="108" t="s">
        <v>105</v>
      </c>
      <c r="B34" s="97">
        <v>263</v>
      </c>
      <c r="C34" s="97">
        <v>221</v>
      </c>
      <c r="D34" s="97">
        <v>42</v>
      </c>
      <c r="E34" s="94"/>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row>
    <row r="35" spans="1:38" x14ac:dyDescent="0.2">
      <c r="A35" s="108" t="s">
        <v>106</v>
      </c>
      <c r="B35" s="97">
        <v>251</v>
      </c>
      <c r="C35" s="97">
        <v>210</v>
      </c>
      <c r="D35" s="97">
        <v>41</v>
      </c>
      <c r="E35" s="94"/>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row>
    <row r="36" spans="1:38" x14ac:dyDescent="0.2">
      <c r="A36" s="108" t="s">
        <v>107</v>
      </c>
      <c r="B36" s="97">
        <v>240</v>
      </c>
      <c r="C36" s="97">
        <v>200</v>
      </c>
      <c r="D36" s="97">
        <v>40</v>
      </c>
      <c r="E36" s="94"/>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row>
    <row r="37" spans="1:38" x14ac:dyDescent="0.2">
      <c r="A37" s="108" t="s">
        <v>108</v>
      </c>
      <c r="B37" s="97">
        <v>230</v>
      </c>
      <c r="C37" s="97">
        <v>191</v>
      </c>
      <c r="D37" s="97">
        <v>39</v>
      </c>
      <c r="E37" s="94"/>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row>
    <row r="38" spans="1:38" x14ac:dyDescent="0.2">
      <c r="A38" s="107" t="s">
        <v>109</v>
      </c>
      <c r="B38" s="99">
        <v>220</v>
      </c>
      <c r="C38" s="97">
        <v>184</v>
      </c>
      <c r="D38" s="97">
        <v>36</v>
      </c>
      <c r="E38" s="94"/>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row>
    <row r="39" spans="1:38" x14ac:dyDescent="0.2">
      <c r="A39" s="73" t="s">
        <v>129</v>
      </c>
      <c r="B39" s="94">
        <v>211</v>
      </c>
      <c r="C39" s="94">
        <v>177</v>
      </c>
      <c r="D39" s="94">
        <v>34</v>
      </c>
      <c r="E39" s="94"/>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row>
    <row r="40" spans="1:38" x14ac:dyDescent="0.2">
      <c r="A40" s="73" t="s">
        <v>144</v>
      </c>
      <c r="B40" s="94">
        <v>198</v>
      </c>
      <c r="C40" s="94">
        <v>167</v>
      </c>
      <c r="D40" s="94">
        <v>31</v>
      </c>
      <c r="E40" s="94"/>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row>
    <row r="41" spans="1:38" x14ac:dyDescent="0.2">
      <c r="A41" s="73" t="s">
        <v>146</v>
      </c>
      <c r="B41" s="94">
        <v>163</v>
      </c>
      <c r="C41" s="94">
        <v>134</v>
      </c>
      <c r="D41" s="94">
        <v>29</v>
      </c>
      <c r="E41" s="94"/>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row>
    <row r="42" spans="1:38" x14ac:dyDescent="0.2">
      <c r="A42" s="66" t="s">
        <v>147</v>
      </c>
      <c r="B42" s="94">
        <v>113</v>
      </c>
      <c r="C42" s="94">
        <v>75</v>
      </c>
      <c r="D42" s="94">
        <v>38</v>
      </c>
      <c r="E42" s="94"/>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row>
    <row r="43" spans="1:38" x14ac:dyDescent="0.2">
      <c r="A43" s="66" t="s">
        <v>148</v>
      </c>
      <c r="B43" s="94">
        <v>58</v>
      </c>
      <c r="C43" s="94">
        <v>25</v>
      </c>
      <c r="D43" s="94">
        <v>34</v>
      </c>
      <c r="E43" s="94"/>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row>
    <row r="44" spans="1:38" x14ac:dyDescent="0.2">
      <c r="A44" s="66" t="s">
        <v>149</v>
      </c>
      <c r="B44" s="94">
        <v>33</v>
      </c>
      <c r="C44" s="94">
        <v>3</v>
      </c>
      <c r="D44" s="94">
        <v>30</v>
      </c>
      <c r="E44" s="94"/>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row>
    <row r="45" spans="1:38" x14ac:dyDescent="0.2">
      <c r="A45" s="66" t="s">
        <v>150</v>
      </c>
      <c r="B45" s="94">
        <v>27</v>
      </c>
      <c r="C45" s="94">
        <v>0</v>
      </c>
      <c r="D45" s="94">
        <v>27</v>
      </c>
      <c r="E45" s="94"/>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row>
    <row r="46" spans="1:38" x14ac:dyDescent="0.2">
      <c r="A46" s="66" t="s">
        <v>151</v>
      </c>
      <c r="B46" s="94">
        <v>24</v>
      </c>
      <c r="C46" s="94">
        <v>0</v>
      </c>
      <c r="D46" s="94">
        <v>24</v>
      </c>
      <c r="E46" s="94"/>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row>
    <row r="47" spans="1:38" x14ac:dyDescent="0.2">
      <c r="A47" s="66" t="s">
        <v>152</v>
      </c>
      <c r="B47" s="94">
        <v>15</v>
      </c>
      <c r="C47" s="94">
        <v>0</v>
      </c>
      <c r="D47" s="94">
        <v>15</v>
      </c>
      <c r="E47" s="94"/>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row>
    <row r="48" spans="1:38" x14ac:dyDescent="0.2">
      <c r="A48" s="89"/>
      <c r="B48" s="94"/>
      <c r="C48" s="94"/>
      <c r="D48" s="94"/>
      <c r="E48" s="94"/>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row>
    <row r="49" spans="1:38" x14ac:dyDescent="0.2">
      <c r="A49" s="73"/>
      <c r="B49" s="94"/>
      <c r="C49" s="94"/>
      <c r="D49" s="94"/>
      <c r="E49" s="94"/>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row>
    <row r="50" spans="1:38" x14ac:dyDescent="0.2">
      <c r="A50" s="73"/>
      <c r="B50" s="94"/>
      <c r="C50" s="94"/>
      <c r="D50" s="94"/>
      <c r="E50" s="94"/>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row>
    <row r="51" spans="1:38" x14ac:dyDescent="0.2">
      <c r="A51" s="73"/>
      <c r="B51" s="94"/>
      <c r="C51" s="94"/>
      <c r="D51" s="94"/>
      <c r="E51" s="94"/>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row>
    <row r="52" spans="1:38" x14ac:dyDescent="0.2">
      <c r="A52" s="73"/>
      <c r="B52" s="94"/>
      <c r="C52" s="94"/>
      <c r="D52" s="94"/>
      <c r="E52" s="94"/>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row>
    <row r="53" spans="1:38" x14ac:dyDescent="0.2">
      <c r="A53" s="73"/>
      <c r="B53" s="94"/>
      <c r="C53" s="94"/>
      <c r="D53" s="94"/>
      <c r="E53" s="94"/>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row>
    <row r="54" spans="1:38" x14ac:dyDescent="0.2">
      <c r="A54" s="73"/>
      <c r="B54" s="94"/>
      <c r="C54" s="94"/>
      <c r="D54" s="94"/>
      <c r="E54" s="94"/>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row>
    <row r="55" spans="1:38" x14ac:dyDescent="0.2">
      <c r="A55" s="73"/>
      <c r="B55" s="94"/>
      <c r="C55" s="94"/>
      <c r="D55" s="94"/>
      <c r="E55" s="94"/>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row>
    <row r="56" spans="1:38" x14ac:dyDescent="0.2">
      <c r="A56" s="73"/>
      <c r="B56" s="94"/>
      <c r="C56" s="94"/>
      <c r="D56" s="94"/>
      <c r="E56" s="94"/>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row>
    <row r="57" spans="1:38" x14ac:dyDescent="0.2">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row>
    <row r="58" spans="1:38" x14ac:dyDescent="0.2">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row>
    <row r="59" spans="1:38" x14ac:dyDescent="0.2">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row>
    <row r="60" spans="1:38" x14ac:dyDescent="0.2">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row>
    <row r="61" spans="1:38" x14ac:dyDescent="0.2">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row>
    <row r="62" spans="1:38" x14ac:dyDescent="0.2">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row>
    <row r="63" spans="1:38" x14ac:dyDescent="0.2">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row>
    <row r="64" spans="1:38" x14ac:dyDescent="0.2">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row>
    <row r="65" spans="2:38" x14ac:dyDescent="0.2">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row>
    <row r="66" spans="2:38" x14ac:dyDescent="0.2">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row>
    <row r="67" spans="2:38" x14ac:dyDescent="0.2">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row>
    <row r="68" spans="2:38" x14ac:dyDescent="0.2">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row>
    <row r="69" spans="2:38" x14ac:dyDescent="0.2">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row>
    <row r="70" spans="2:38" x14ac:dyDescent="0.2">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row>
    <row r="71" spans="2:38" x14ac:dyDescent="0.2">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row>
    <row r="72" spans="2:38" x14ac:dyDescent="0.2">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row>
    <row r="73" spans="2:38" x14ac:dyDescent="0.2">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row>
    <row r="74" spans="2:38" x14ac:dyDescent="0.2">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row>
    <row r="75" spans="2:38" x14ac:dyDescent="0.2">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row>
    <row r="76" spans="2:38" x14ac:dyDescent="0.2">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row>
    <row r="77" spans="2:38" x14ac:dyDescent="0.2">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row>
    <row r="78" spans="2:38" x14ac:dyDescent="0.2">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row>
    <row r="79" spans="2:38" x14ac:dyDescent="0.2">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row>
    <row r="80" spans="2:38" x14ac:dyDescent="0.2">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row>
    <row r="81" spans="2:38" x14ac:dyDescent="0.2">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row>
    <row r="82" spans="2:38" x14ac:dyDescent="0.2">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row>
    <row r="83" spans="2:38" x14ac:dyDescent="0.2">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row>
    <row r="84" spans="2:38" x14ac:dyDescent="0.2">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row>
    <row r="85" spans="2:38" x14ac:dyDescent="0.2">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row>
    <row r="86" spans="2:38" x14ac:dyDescent="0.2">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row>
    <row r="87" spans="2:38" x14ac:dyDescent="0.2">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row>
    <row r="88" spans="2:38" x14ac:dyDescent="0.2">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row>
    <row r="89" spans="2:38" x14ac:dyDescent="0.2">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row>
    <row r="90" spans="2:38" x14ac:dyDescent="0.2">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row>
    <row r="91" spans="2:38" x14ac:dyDescent="0.2">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row>
    <row r="92" spans="2:38" x14ac:dyDescent="0.2">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row>
    <row r="93" spans="2:38" x14ac:dyDescent="0.2">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row>
    <row r="94" spans="2:38" x14ac:dyDescent="0.2">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row>
    <row r="95" spans="2:38" x14ac:dyDescent="0.2">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row>
    <row r="96" spans="2:38" x14ac:dyDescent="0.2">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row>
    <row r="97" spans="2:38" x14ac:dyDescent="0.2">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row>
    <row r="98" spans="2:38" x14ac:dyDescent="0.2">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row>
    <row r="99" spans="2:38" x14ac:dyDescent="0.2">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row>
    <row r="100" spans="2:38" x14ac:dyDescent="0.2">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row>
    <row r="101" spans="2:38" x14ac:dyDescent="0.2">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row>
    <row r="102" spans="2:38" x14ac:dyDescent="0.2">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row>
    <row r="103" spans="2:38" x14ac:dyDescent="0.2">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row>
    <row r="104" spans="2:38" x14ac:dyDescent="0.2">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row>
    <row r="105" spans="2:38" x14ac:dyDescent="0.2">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row>
    <row r="106" spans="2:38" x14ac:dyDescent="0.2">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row>
    <row r="107" spans="2:38" x14ac:dyDescent="0.2">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row>
    <row r="108" spans="2:38" x14ac:dyDescent="0.2">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row>
    <row r="109" spans="2:38" x14ac:dyDescent="0.2">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row>
    <row r="110" spans="2:38" x14ac:dyDescent="0.2">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row>
    <row r="111" spans="2:38" x14ac:dyDescent="0.2">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row>
    <row r="112" spans="2:38" x14ac:dyDescent="0.2">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row>
    <row r="113" spans="2:38" x14ac:dyDescent="0.2">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row>
    <row r="114" spans="2:38" x14ac:dyDescent="0.2">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row>
    <row r="115" spans="2:38" x14ac:dyDescent="0.2">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row>
    <row r="116" spans="2:38" x14ac:dyDescent="0.2">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row>
    <row r="117" spans="2:38" x14ac:dyDescent="0.2">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row>
    <row r="118" spans="2:38" x14ac:dyDescent="0.2">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row>
    <row r="119" spans="2:38" x14ac:dyDescent="0.2">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row>
    <row r="120" spans="2:38" x14ac:dyDescent="0.2">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row>
    <row r="121" spans="2:38" x14ac:dyDescent="0.2">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row>
    <row r="122" spans="2:38" x14ac:dyDescent="0.2">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row>
    <row r="123" spans="2:38" x14ac:dyDescent="0.2">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row>
    <row r="124" spans="2:38" x14ac:dyDescent="0.2">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row>
    <row r="125" spans="2:38" x14ac:dyDescent="0.2">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row>
    <row r="126" spans="2:38" x14ac:dyDescent="0.2">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row>
    <row r="127" spans="2:38" x14ac:dyDescent="0.2">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row>
    <row r="128" spans="2:38" x14ac:dyDescent="0.2">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row>
    <row r="129" spans="2:38" x14ac:dyDescent="0.2">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row>
    <row r="130" spans="2:38" x14ac:dyDescent="0.2">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row>
    <row r="131" spans="2:38" x14ac:dyDescent="0.2">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row>
    <row r="132" spans="2:38" x14ac:dyDescent="0.2">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row>
    <row r="133" spans="2:38" x14ac:dyDescent="0.2">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row>
    <row r="134" spans="2:38" x14ac:dyDescent="0.2">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row>
    <row r="135" spans="2:38" x14ac:dyDescent="0.2">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row>
    <row r="136" spans="2:38" x14ac:dyDescent="0.2">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row>
    <row r="137" spans="2:38" x14ac:dyDescent="0.2">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row>
    <row r="138" spans="2:38" x14ac:dyDescent="0.2">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row>
    <row r="139" spans="2:38" x14ac:dyDescent="0.2">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row>
    <row r="140" spans="2:38" x14ac:dyDescent="0.2">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row>
    <row r="141" spans="2:38" x14ac:dyDescent="0.2">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row>
    <row r="142" spans="2:38" x14ac:dyDescent="0.2">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row>
    <row r="143" spans="2:38" x14ac:dyDescent="0.2">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row>
    <row r="144" spans="2:38" x14ac:dyDescent="0.2">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row>
    <row r="145" spans="2:38" x14ac:dyDescent="0.2">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row>
    <row r="146" spans="2:38" x14ac:dyDescent="0.2">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row>
    <row r="147" spans="2:38" x14ac:dyDescent="0.2">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row>
    <row r="148" spans="2:38" x14ac:dyDescent="0.2">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row>
    <row r="149" spans="2:38" x14ac:dyDescent="0.2">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row>
    <row r="150" spans="2:38" x14ac:dyDescent="0.2">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row>
    <row r="151" spans="2:38" x14ac:dyDescent="0.2">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row>
    <row r="152" spans="2:38" x14ac:dyDescent="0.2">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row>
    <row r="153" spans="2:38" x14ac:dyDescent="0.2">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row>
    <row r="154" spans="2:38" x14ac:dyDescent="0.2">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row>
    <row r="155" spans="2:38" x14ac:dyDescent="0.2">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row>
    <row r="156" spans="2:38" x14ac:dyDescent="0.2">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row>
    <row r="157" spans="2:38" x14ac:dyDescent="0.2">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row>
    <row r="158" spans="2:38" x14ac:dyDescent="0.2">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row>
    <row r="159" spans="2:38" x14ac:dyDescent="0.2">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row>
    <row r="160" spans="2:38" x14ac:dyDescent="0.2">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row>
    <row r="161" spans="2:38" x14ac:dyDescent="0.2">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row>
    <row r="162" spans="2:38" x14ac:dyDescent="0.2">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row>
    <row r="163" spans="2:38" x14ac:dyDescent="0.2">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row>
    <row r="164" spans="2:38" x14ac:dyDescent="0.2">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row>
    <row r="165" spans="2:38" x14ac:dyDescent="0.2">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row>
    <row r="166" spans="2:38" x14ac:dyDescent="0.2">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row>
    <row r="167" spans="2:38" x14ac:dyDescent="0.2">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row>
    <row r="168" spans="2:38" x14ac:dyDescent="0.2">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row>
    <row r="169" spans="2:38" x14ac:dyDescent="0.2">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row>
    <row r="170" spans="2:38" x14ac:dyDescent="0.2">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row>
    <row r="171" spans="2:38" x14ac:dyDescent="0.2">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row>
    <row r="172" spans="2:38" x14ac:dyDescent="0.2">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row>
    <row r="173" spans="2:38" x14ac:dyDescent="0.2">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row>
    <row r="174" spans="2:38" x14ac:dyDescent="0.2">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row>
    <row r="175" spans="2:38" x14ac:dyDescent="0.2">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row>
    <row r="176" spans="2:38" x14ac:dyDescent="0.2">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row>
    <row r="177" spans="2:38" x14ac:dyDescent="0.2">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row>
    <row r="178" spans="2:38" x14ac:dyDescent="0.2">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row>
    <row r="179" spans="2:38" x14ac:dyDescent="0.2">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row>
    <row r="180" spans="2:38" x14ac:dyDescent="0.2">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row>
    <row r="181" spans="2:38" x14ac:dyDescent="0.2">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row>
    <row r="182" spans="2:38" x14ac:dyDescent="0.2">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row>
    <row r="183" spans="2:38" x14ac:dyDescent="0.2">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row>
    <row r="184" spans="2:38" x14ac:dyDescent="0.2">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row>
    <row r="185" spans="2:38" x14ac:dyDescent="0.2">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row>
    <row r="186" spans="2:38" x14ac:dyDescent="0.2">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row>
    <row r="187" spans="2:38" x14ac:dyDescent="0.2">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row>
    <row r="188" spans="2:38" x14ac:dyDescent="0.2">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row>
    <row r="189" spans="2:38" x14ac:dyDescent="0.2">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row>
    <row r="190" spans="2:38" x14ac:dyDescent="0.2">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row>
    <row r="191" spans="2:38" x14ac:dyDescent="0.2">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row>
    <row r="192" spans="2:38" x14ac:dyDescent="0.2">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row>
    <row r="193" spans="2:38" x14ac:dyDescent="0.2">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row>
    <row r="194" spans="2:38" x14ac:dyDescent="0.2">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row>
    <row r="195" spans="2:38" x14ac:dyDescent="0.2">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row>
    <row r="196" spans="2:38" x14ac:dyDescent="0.2">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row>
    <row r="197" spans="2:38" x14ac:dyDescent="0.2">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row>
    <row r="198" spans="2:38" x14ac:dyDescent="0.2">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row>
    <row r="199" spans="2:38" x14ac:dyDescent="0.2">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row>
    <row r="200" spans="2:38" x14ac:dyDescent="0.2">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row>
    <row r="201" spans="2:38" x14ac:dyDescent="0.2">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row>
    <row r="202" spans="2:38" x14ac:dyDescent="0.2">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row>
    <row r="203" spans="2:38" x14ac:dyDescent="0.2">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row>
    <row r="204" spans="2:38" x14ac:dyDescent="0.2">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row>
    <row r="205" spans="2:38" x14ac:dyDescent="0.2">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row>
    <row r="206" spans="2:38" x14ac:dyDescent="0.2">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row>
    <row r="207" spans="2:38" x14ac:dyDescent="0.2">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row>
    <row r="208" spans="2:38" x14ac:dyDescent="0.2">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row>
    <row r="209" spans="2:38" x14ac:dyDescent="0.2">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row>
    <row r="210" spans="2:38" x14ac:dyDescent="0.2">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row>
    <row r="211" spans="2:38" x14ac:dyDescent="0.2">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row>
    <row r="212" spans="2:38" x14ac:dyDescent="0.2">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row>
    <row r="213" spans="2:38" x14ac:dyDescent="0.2">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row>
    <row r="214" spans="2:38" x14ac:dyDescent="0.2">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row>
    <row r="215" spans="2:38" x14ac:dyDescent="0.2">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row>
    <row r="216" spans="2:38" x14ac:dyDescent="0.2">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row>
    <row r="217" spans="2:38" x14ac:dyDescent="0.2">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row>
    <row r="218" spans="2:38" x14ac:dyDescent="0.2">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row>
    <row r="219" spans="2:38" x14ac:dyDescent="0.2">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row>
    <row r="220" spans="2:38" x14ac:dyDescent="0.2">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row>
    <row r="221" spans="2:38" x14ac:dyDescent="0.2">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row>
    <row r="222" spans="2:38" x14ac:dyDescent="0.2">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row>
    <row r="223" spans="2:38" x14ac:dyDescent="0.2">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row>
    <row r="224" spans="2:38" x14ac:dyDescent="0.2">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row>
    <row r="225" spans="2:38" x14ac:dyDescent="0.2">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row>
    <row r="226" spans="2:38" x14ac:dyDescent="0.2">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row>
    <row r="227" spans="2:38" x14ac:dyDescent="0.2">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row>
    <row r="228" spans="2:38" x14ac:dyDescent="0.2">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row>
    <row r="229" spans="2:38" x14ac:dyDescent="0.2">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row>
    <row r="230" spans="2:38" x14ac:dyDescent="0.2">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row>
    <row r="231" spans="2:38" x14ac:dyDescent="0.2">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row>
    <row r="232" spans="2:38" x14ac:dyDescent="0.2">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row>
    <row r="233" spans="2:38" x14ac:dyDescent="0.2">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row>
    <row r="234" spans="2:38" x14ac:dyDescent="0.2">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row>
    <row r="235" spans="2:38" x14ac:dyDescent="0.2">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row>
    <row r="236" spans="2:38" x14ac:dyDescent="0.2">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row>
    <row r="237" spans="2:38" x14ac:dyDescent="0.2">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row>
    <row r="238" spans="2:38" x14ac:dyDescent="0.2">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row>
    <row r="239" spans="2:38" x14ac:dyDescent="0.2">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row>
    <row r="240" spans="2:38" x14ac:dyDescent="0.2">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row>
    <row r="241" spans="2:38" x14ac:dyDescent="0.2">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row>
    <row r="242" spans="2:38" x14ac:dyDescent="0.2">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row>
    <row r="243" spans="2:38" x14ac:dyDescent="0.2">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row>
    <row r="244" spans="2:38" x14ac:dyDescent="0.2">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row>
    <row r="245" spans="2:38" x14ac:dyDescent="0.2">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row>
    <row r="246" spans="2:38" x14ac:dyDescent="0.2">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row>
    <row r="247" spans="2:38" x14ac:dyDescent="0.2">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row>
    <row r="248" spans="2:38" x14ac:dyDescent="0.2">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row>
    <row r="249" spans="2:38" x14ac:dyDescent="0.2">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row>
    <row r="250" spans="2:38" x14ac:dyDescent="0.2">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row>
    <row r="251" spans="2:38" x14ac:dyDescent="0.2">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row>
    <row r="252" spans="2:38" x14ac:dyDescent="0.2">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row>
    <row r="253" spans="2:38" x14ac:dyDescent="0.2">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row>
    <row r="254" spans="2:38" x14ac:dyDescent="0.2">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row>
    <row r="255" spans="2:38" x14ac:dyDescent="0.2">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row>
    <row r="256" spans="2:38" x14ac:dyDescent="0.2">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row>
    <row r="257" spans="2:38" x14ac:dyDescent="0.2">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row>
    <row r="258" spans="2:38" x14ac:dyDescent="0.2">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row>
    <row r="259" spans="2:38" x14ac:dyDescent="0.2">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row>
    <row r="260" spans="2:38" x14ac:dyDescent="0.2">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row>
    <row r="261" spans="2:38" x14ac:dyDescent="0.2">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row>
    <row r="262" spans="2:38" x14ac:dyDescent="0.2">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row>
    <row r="263" spans="2:38" x14ac:dyDescent="0.2">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row>
    <row r="264" spans="2:38" x14ac:dyDescent="0.2">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row>
    <row r="265" spans="2:38" x14ac:dyDescent="0.2">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row>
    <row r="266" spans="2:38" x14ac:dyDescent="0.2">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row>
    <row r="267" spans="2:38" x14ac:dyDescent="0.2">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row>
    <row r="268" spans="2:38" x14ac:dyDescent="0.2">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row>
    <row r="269" spans="2:38" x14ac:dyDescent="0.2">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row>
    <row r="270" spans="2:38" x14ac:dyDescent="0.2">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row>
    <row r="271" spans="2:38" x14ac:dyDescent="0.2">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row>
    <row r="272" spans="2:38" x14ac:dyDescent="0.2">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row>
    <row r="273" spans="2:38" x14ac:dyDescent="0.2">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row>
    <row r="274" spans="2:38" x14ac:dyDescent="0.2">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row>
    <row r="275" spans="2:38" x14ac:dyDescent="0.2">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row>
    <row r="276" spans="2:38" x14ac:dyDescent="0.2">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row>
    <row r="277" spans="2:38" x14ac:dyDescent="0.2">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row>
    <row r="278" spans="2:38" x14ac:dyDescent="0.2">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row>
    <row r="279" spans="2:38" x14ac:dyDescent="0.2">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row>
    <row r="280" spans="2:38" x14ac:dyDescent="0.2">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row>
    <row r="281" spans="2:38" x14ac:dyDescent="0.2">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row>
    <row r="282" spans="2:38" x14ac:dyDescent="0.2">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row>
    <row r="283" spans="2:38" x14ac:dyDescent="0.2">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row>
    <row r="284" spans="2:38" x14ac:dyDescent="0.2">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row>
    <row r="285" spans="2:38" x14ac:dyDescent="0.2">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row>
    <row r="286" spans="2:38" x14ac:dyDescent="0.2">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row>
    <row r="287" spans="2:38" x14ac:dyDescent="0.2">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row>
    <row r="288" spans="2:38" x14ac:dyDescent="0.2">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row>
    <row r="289" spans="2:38" x14ac:dyDescent="0.2">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row>
    <row r="290" spans="2:38" x14ac:dyDescent="0.2">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row>
    <row r="291" spans="2:38" x14ac:dyDescent="0.2">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row>
    <row r="292" spans="2:38" x14ac:dyDescent="0.2">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row>
    <row r="293" spans="2:38" x14ac:dyDescent="0.2">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row>
    <row r="294" spans="2:38" x14ac:dyDescent="0.2">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row>
    <row r="295" spans="2:38" x14ac:dyDescent="0.2">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row>
    <row r="296" spans="2:38" x14ac:dyDescent="0.2">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row>
    <row r="297" spans="2:38" x14ac:dyDescent="0.2">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row>
    <row r="298" spans="2:38" x14ac:dyDescent="0.2">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row>
    <row r="299" spans="2:38" x14ac:dyDescent="0.2">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row>
    <row r="300" spans="2:38" x14ac:dyDescent="0.2">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row>
    <row r="301" spans="2:38" x14ac:dyDescent="0.2">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row>
    <row r="302" spans="2:38" x14ac:dyDescent="0.2">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row>
    <row r="303" spans="2:38" x14ac:dyDescent="0.2">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row>
    <row r="304" spans="2:38" x14ac:dyDescent="0.2">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row>
    <row r="305" spans="2:38" x14ac:dyDescent="0.2">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row>
    <row r="306" spans="2:38" x14ac:dyDescent="0.2">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row>
    <row r="307" spans="2:38" x14ac:dyDescent="0.2">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row>
    <row r="308" spans="2:38" x14ac:dyDescent="0.2">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row>
    <row r="309" spans="2:38" x14ac:dyDescent="0.2">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row>
    <row r="310" spans="2:38" x14ac:dyDescent="0.2">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row>
    <row r="311" spans="2:38" x14ac:dyDescent="0.2">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row>
    <row r="312" spans="2:38" x14ac:dyDescent="0.2">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row>
    <row r="313" spans="2:38" x14ac:dyDescent="0.2">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row>
    <row r="314" spans="2:38" x14ac:dyDescent="0.2">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row>
    <row r="315" spans="2:38" x14ac:dyDescent="0.2">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row>
    <row r="316" spans="2:38" x14ac:dyDescent="0.2">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row>
    <row r="317" spans="2:38" x14ac:dyDescent="0.2">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row>
    <row r="318" spans="2:38" x14ac:dyDescent="0.2">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row>
    <row r="319" spans="2:38" x14ac:dyDescent="0.2">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row>
    <row r="320" spans="2:38" x14ac:dyDescent="0.2">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row>
    <row r="321" spans="2:38" x14ac:dyDescent="0.2">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row>
    <row r="322" spans="2:38" x14ac:dyDescent="0.2">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row>
    <row r="323" spans="2:38" x14ac:dyDescent="0.2">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c r="AG323" s="93"/>
      <c r="AH323" s="93"/>
      <c r="AI323" s="93"/>
      <c r="AJ323" s="93"/>
      <c r="AK323" s="93"/>
      <c r="AL323" s="93"/>
    </row>
    <row r="324" spans="2:38" x14ac:dyDescent="0.2">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row>
    <row r="325" spans="2:38" x14ac:dyDescent="0.2">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93"/>
    </row>
    <row r="326" spans="2:38" x14ac:dyDescent="0.2">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row>
    <row r="327" spans="2:38" x14ac:dyDescent="0.2">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row>
    <row r="328" spans="2:38" x14ac:dyDescent="0.2">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c r="AG328" s="93"/>
      <c r="AH328" s="93"/>
      <c r="AI328" s="93"/>
      <c r="AJ328" s="93"/>
      <c r="AK328" s="93"/>
      <c r="AL328" s="93"/>
    </row>
    <row r="329" spans="2:38" x14ac:dyDescent="0.2">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c r="AG329" s="93"/>
      <c r="AH329" s="93"/>
      <c r="AI329" s="93"/>
      <c r="AJ329" s="93"/>
      <c r="AK329" s="93"/>
      <c r="AL329" s="93"/>
    </row>
    <row r="330" spans="2:38" x14ac:dyDescent="0.2">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row>
    <row r="331" spans="2:38" x14ac:dyDescent="0.2">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row>
    <row r="332" spans="2:38" x14ac:dyDescent="0.2">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row>
    <row r="333" spans="2:38" x14ac:dyDescent="0.2">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row>
    <row r="334" spans="2:38" x14ac:dyDescent="0.2">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row>
    <row r="335" spans="2:38" x14ac:dyDescent="0.2">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3"/>
      <c r="AL335" s="93"/>
    </row>
    <row r="336" spans="2:38" x14ac:dyDescent="0.2">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row>
    <row r="337" spans="2:38" x14ac:dyDescent="0.2">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row>
    <row r="338" spans="2:38" x14ac:dyDescent="0.2">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row>
    <row r="339" spans="2:38" x14ac:dyDescent="0.2">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row>
    <row r="340" spans="2:38" x14ac:dyDescent="0.2">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row>
    <row r="341" spans="2:38" x14ac:dyDescent="0.2">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row>
    <row r="342" spans="2:38" x14ac:dyDescent="0.2">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row>
    <row r="343" spans="2:38" x14ac:dyDescent="0.2">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c r="AG343" s="93"/>
      <c r="AH343" s="93"/>
      <c r="AI343" s="93"/>
      <c r="AJ343" s="93"/>
      <c r="AK343" s="93"/>
      <c r="AL343" s="93"/>
    </row>
    <row r="344" spans="2:38" x14ac:dyDescent="0.2">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row>
    <row r="345" spans="2:38" x14ac:dyDescent="0.2">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c r="AG345" s="93"/>
      <c r="AH345" s="93"/>
      <c r="AI345" s="93"/>
      <c r="AJ345" s="93"/>
      <c r="AK345" s="93"/>
      <c r="AL345" s="93"/>
    </row>
    <row r="346" spans="2:38" x14ac:dyDescent="0.2">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row>
    <row r="347" spans="2:38" x14ac:dyDescent="0.2">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row>
    <row r="348" spans="2:38" x14ac:dyDescent="0.2">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row>
    <row r="349" spans="2:38" x14ac:dyDescent="0.2">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c r="AG349" s="93"/>
      <c r="AH349" s="93"/>
      <c r="AI349" s="93"/>
      <c r="AJ349" s="93"/>
      <c r="AK349" s="93"/>
      <c r="AL349" s="93"/>
    </row>
    <row r="350" spans="2:38" x14ac:dyDescent="0.2">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row>
    <row r="351" spans="2:38" x14ac:dyDescent="0.2">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3"/>
    </row>
    <row r="352" spans="2:38" x14ac:dyDescent="0.2">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row>
    <row r="353" spans="2:38" x14ac:dyDescent="0.2">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row>
    <row r="354" spans="2:38" x14ac:dyDescent="0.2">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row>
    <row r="355" spans="2:38" x14ac:dyDescent="0.2">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row>
    <row r="356" spans="2:38" x14ac:dyDescent="0.2">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row>
    <row r="357" spans="2:38" x14ac:dyDescent="0.2">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row>
    <row r="358" spans="2:38" x14ac:dyDescent="0.2">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row>
    <row r="359" spans="2:38" x14ac:dyDescent="0.2">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row>
    <row r="360" spans="2:38" x14ac:dyDescent="0.2">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row>
    <row r="361" spans="2:38" x14ac:dyDescent="0.2">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row>
    <row r="362" spans="2:38" x14ac:dyDescent="0.2">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row>
    <row r="363" spans="2:38" x14ac:dyDescent="0.2">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row>
    <row r="364" spans="2:38" x14ac:dyDescent="0.2">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row>
    <row r="365" spans="2:38" x14ac:dyDescent="0.2">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row>
    <row r="366" spans="2:38" x14ac:dyDescent="0.2">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row>
    <row r="367" spans="2:38" x14ac:dyDescent="0.2">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row>
    <row r="368" spans="2:38" x14ac:dyDescent="0.2">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row>
    <row r="369" spans="2:38" x14ac:dyDescent="0.2">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row>
    <row r="370" spans="2:38" x14ac:dyDescent="0.2">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row>
    <row r="371" spans="2:38" x14ac:dyDescent="0.2">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row>
    <row r="372" spans="2:38" x14ac:dyDescent="0.2">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row>
    <row r="373" spans="2:38" x14ac:dyDescent="0.2">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c r="AG373" s="93"/>
      <c r="AH373" s="93"/>
      <c r="AI373" s="93"/>
      <c r="AJ373" s="93"/>
      <c r="AK373" s="93"/>
      <c r="AL373" s="93"/>
    </row>
    <row r="374" spans="2:38" x14ac:dyDescent="0.2">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row>
    <row r="375" spans="2:38" x14ac:dyDescent="0.2">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row>
    <row r="376" spans="2:38" x14ac:dyDescent="0.2">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row>
    <row r="377" spans="2:38" x14ac:dyDescent="0.2">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row>
    <row r="378" spans="2:38" x14ac:dyDescent="0.2">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row>
    <row r="379" spans="2:38" x14ac:dyDescent="0.2">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row>
    <row r="380" spans="2:38" x14ac:dyDescent="0.2">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row>
    <row r="381" spans="2:38" x14ac:dyDescent="0.2">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row>
    <row r="382" spans="2:38" x14ac:dyDescent="0.2">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row>
    <row r="383" spans="2:38" x14ac:dyDescent="0.2">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row>
    <row r="384" spans="2:38" x14ac:dyDescent="0.2">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row>
    <row r="385" spans="2:38" x14ac:dyDescent="0.2">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row>
    <row r="386" spans="2:38" x14ac:dyDescent="0.2">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row>
    <row r="387" spans="2:38" x14ac:dyDescent="0.2">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row>
    <row r="388" spans="2:38" x14ac:dyDescent="0.2">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row>
    <row r="389" spans="2:38" x14ac:dyDescent="0.2">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row>
    <row r="390" spans="2:38" x14ac:dyDescent="0.2">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row>
    <row r="391" spans="2:38" x14ac:dyDescent="0.2">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row>
    <row r="392" spans="2:38" x14ac:dyDescent="0.2">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row>
    <row r="393" spans="2:38" x14ac:dyDescent="0.2">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row>
    <row r="394" spans="2:38" x14ac:dyDescent="0.2">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row>
    <row r="395" spans="2:38" x14ac:dyDescent="0.2">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row>
    <row r="396" spans="2:38" x14ac:dyDescent="0.2">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row>
    <row r="397" spans="2:38" x14ac:dyDescent="0.2">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row>
    <row r="398" spans="2:38" x14ac:dyDescent="0.2">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row>
    <row r="399" spans="2:38" x14ac:dyDescent="0.2">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row>
    <row r="400" spans="2:38" x14ac:dyDescent="0.2">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row>
    <row r="401" spans="2:38" x14ac:dyDescent="0.2">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row>
    <row r="402" spans="2:38" x14ac:dyDescent="0.2">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row>
    <row r="403" spans="2:38" x14ac:dyDescent="0.2">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row>
    <row r="404" spans="2:38" x14ac:dyDescent="0.2">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row>
    <row r="405" spans="2:38" x14ac:dyDescent="0.2">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row>
    <row r="406" spans="2:38" x14ac:dyDescent="0.2">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row>
    <row r="407" spans="2:38" x14ac:dyDescent="0.2">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row>
    <row r="408" spans="2:38" x14ac:dyDescent="0.2">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row>
    <row r="409" spans="2:38" x14ac:dyDescent="0.2">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row>
    <row r="410" spans="2:38" x14ac:dyDescent="0.2">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row>
    <row r="411" spans="2:38" x14ac:dyDescent="0.2">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row>
    <row r="412" spans="2:38" x14ac:dyDescent="0.2">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row>
    <row r="413" spans="2:38" x14ac:dyDescent="0.2">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row>
    <row r="414" spans="2:38" x14ac:dyDescent="0.2">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row>
    <row r="415" spans="2:38" x14ac:dyDescent="0.2">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row>
    <row r="416" spans="2:38" x14ac:dyDescent="0.2">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row>
    <row r="417" spans="2:38" x14ac:dyDescent="0.2">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row>
    <row r="418" spans="2:38" x14ac:dyDescent="0.2">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row>
    <row r="419" spans="2:38" x14ac:dyDescent="0.2">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row>
    <row r="420" spans="2:38" x14ac:dyDescent="0.2">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row>
    <row r="421" spans="2:38" x14ac:dyDescent="0.2">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row>
    <row r="422" spans="2:38" x14ac:dyDescent="0.2">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row>
    <row r="423" spans="2:38" x14ac:dyDescent="0.2">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row>
    <row r="424" spans="2:38" x14ac:dyDescent="0.2">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row>
    <row r="425" spans="2:38" x14ac:dyDescent="0.2">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row>
    <row r="426" spans="2:38" x14ac:dyDescent="0.2">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row>
    <row r="427" spans="2:38" x14ac:dyDescent="0.2">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row>
    <row r="428" spans="2:38" x14ac:dyDescent="0.2">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row>
    <row r="429" spans="2:38" x14ac:dyDescent="0.2">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row>
    <row r="430" spans="2:38" x14ac:dyDescent="0.2">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row>
    <row r="431" spans="2:38" x14ac:dyDescent="0.2">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row>
    <row r="432" spans="2:38" x14ac:dyDescent="0.2">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row>
    <row r="433" spans="2:38" x14ac:dyDescent="0.2">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row>
    <row r="434" spans="2:38" x14ac:dyDescent="0.2">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row>
    <row r="435" spans="2:38" x14ac:dyDescent="0.2">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row>
    <row r="436" spans="2:38" x14ac:dyDescent="0.2">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row>
    <row r="437" spans="2:38" x14ac:dyDescent="0.2">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row>
    <row r="438" spans="2:38" x14ac:dyDescent="0.2">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row>
    <row r="439" spans="2:38" x14ac:dyDescent="0.2">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row>
    <row r="440" spans="2:38" x14ac:dyDescent="0.2">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row>
    <row r="441" spans="2:38" x14ac:dyDescent="0.2">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row>
    <row r="442" spans="2:38" x14ac:dyDescent="0.2">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row>
    <row r="443" spans="2:38" x14ac:dyDescent="0.2">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row>
    <row r="444" spans="2:38" x14ac:dyDescent="0.2">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row>
    <row r="445" spans="2:38" x14ac:dyDescent="0.2">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row>
    <row r="446" spans="2:38" x14ac:dyDescent="0.2">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row>
    <row r="447" spans="2:38" x14ac:dyDescent="0.2">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row>
    <row r="448" spans="2:38" x14ac:dyDescent="0.2">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row>
    <row r="449" spans="2:38" x14ac:dyDescent="0.2">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row>
    <row r="450" spans="2:38" x14ac:dyDescent="0.2">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row>
    <row r="451" spans="2:38" x14ac:dyDescent="0.2">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row>
    <row r="452" spans="2:38" x14ac:dyDescent="0.2">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row>
    <row r="453" spans="2:38" x14ac:dyDescent="0.2">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row>
    <row r="454" spans="2:38" x14ac:dyDescent="0.2">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row>
    <row r="455" spans="2:38" x14ac:dyDescent="0.2">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row>
    <row r="456" spans="2:38" x14ac:dyDescent="0.2">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row>
    <row r="457" spans="2:38" x14ac:dyDescent="0.2">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row>
    <row r="458" spans="2:38" x14ac:dyDescent="0.2">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row>
    <row r="459" spans="2:38" x14ac:dyDescent="0.2">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row>
    <row r="460" spans="2:38" x14ac:dyDescent="0.2">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row>
    <row r="461" spans="2:38" x14ac:dyDescent="0.2">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row>
    <row r="462" spans="2:38" x14ac:dyDescent="0.2">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0"/>
  <sheetViews>
    <sheetView showGridLines="0" workbookViewId="0">
      <pane xSplit="1" ySplit="4" topLeftCell="B17" activePane="bottomRight" state="frozen"/>
      <selection pane="topRight" activeCell="B1" sqref="B1"/>
      <selection pane="bottomLeft" activeCell="A6" sqref="A6"/>
      <selection pane="bottomRight" activeCell="S51" sqref="S51"/>
    </sheetView>
  </sheetViews>
  <sheetFormatPr defaultRowHeight="11.25" x14ac:dyDescent="0.2"/>
  <cols>
    <col min="1" max="1" width="14" style="12" customWidth="1"/>
    <col min="2" max="8" width="10.28515625" style="3" customWidth="1"/>
    <col min="9" max="16384" width="9.140625" style="4"/>
  </cols>
  <sheetData>
    <row r="1" spans="1:9" s="32" customFormat="1" ht="16.5" customHeight="1" x14ac:dyDescent="0.2">
      <c r="B1" s="33" t="s">
        <v>16</v>
      </c>
      <c r="C1" s="34"/>
      <c r="D1" s="34"/>
      <c r="E1" s="34"/>
      <c r="F1" s="34"/>
      <c r="G1" s="34"/>
      <c r="H1" s="34"/>
      <c r="I1" s="35" t="s">
        <v>1</v>
      </c>
    </row>
    <row r="2" spans="1:9" s="30" customFormat="1" ht="17.25" customHeight="1" x14ac:dyDescent="0.2">
      <c r="A2" s="36" t="s">
        <v>0</v>
      </c>
      <c r="B2" s="116" t="s">
        <v>17</v>
      </c>
      <c r="C2" s="116"/>
      <c r="D2" s="116"/>
      <c r="E2" s="116"/>
      <c r="F2" s="116" t="s">
        <v>6</v>
      </c>
      <c r="G2" s="116"/>
      <c r="H2" s="116"/>
    </row>
    <row r="3" spans="1:9" s="24" customFormat="1" ht="14.25" customHeight="1" x14ac:dyDescent="0.2">
      <c r="A3" s="37"/>
      <c r="B3" s="113" t="s">
        <v>18</v>
      </c>
      <c r="C3" s="113" t="s">
        <v>15</v>
      </c>
      <c r="D3" s="113"/>
      <c r="E3" s="113"/>
      <c r="F3" s="113" t="s">
        <v>8</v>
      </c>
      <c r="G3" s="113" t="s">
        <v>9</v>
      </c>
      <c r="H3" s="113" t="s">
        <v>10</v>
      </c>
    </row>
    <row r="4" spans="1:9" s="24" customFormat="1" ht="22.5" customHeight="1" x14ac:dyDescent="0.2">
      <c r="B4" s="113"/>
      <c r="C4" s="21" t="s">
        <v>14</v>
      </c>
      <c r="D4" s="21" t="s">
        <v>3</v>
      </c>
      <c r="E4" s="21" t="s">
        <v>7</v>
      </c>
      <c r="F4" s="113"/>
      <c r="G4" s="113"/>
      <c r="H4" s="113"/>
    </row>
    <row r="5" spans="1:9" ht="11.25" customHeight="1" x14ac:dyDescent="0.2">
      <c r="A5" s="18">
        <v>26199</v>
      </c>
      <c r="B5" s="8">
        <v>6</v>
      </c>
      <c r="C5" s="8">
        <v>3.7</v>
      </c>
      <c r="D5" s="8">
        <v>2.95</v>
      </c>
      <c r="E5" s="8">
        <v>2.0499999999999998</v>
      </c>
      <c r="F5" s="8">
        <v>1</v>
      </c>
      <c r="G5" s="8">
        <v>0.6</v>
      </c>
      <c r="H5" s="8">
        <v>0.3</v>
      </c>
    </row>
    <row r="6" spans="1:9" ht="11.25" customHeight="1" x14ac:dyDescent="0.2">
      <c r="A6" s="18">
        <v>26577</v>
      </c>
      <c r="B6" s="8">
        <v>6.75</v>
      </c>
      <c r="C6" s="8">
        <v>4.1500000000000004</v>
      </c>
      <c r="D6" s="8">
        <v>3.3</v>
      </c>
      <c r="E6" s="8">
        <v>2.4</v>
      </c>
      <c r="F6" s="8">
        <v>1.1499999999999999</v>
      </c>
      <c r="G6" s="8">
        <v>0.7</v>
      </c>
      <c r="H6" s="8">
        <v>0.35</v>
      </c>
    </row>
    <row r="7" spans="1:9" ht="11.25" customHeight="1" x14ac:dyDescent="0.2">
      <c r="A7" s="18">
        <v>26941</v>
      </c>
      <c r="B7" s="8">
        <v>7.75</v>
      </c>
      <c r="C7" s="8">
        <v>4.75</v>
      </c>
      <c r="D7" s="8">
        <v>3.8</v>
      </c>
      <c r="E7" s="8">
        <v>2.9</v>
      </c>
      <c r="F7" s="8">
        <v>1.6</v>
      </c>
      <c r="G7" s="8">
        <v>1</v>
      </c>
      <c r="H7" s="8">
        <v>0.5</v>
      </c>
    </row>
    <row r="8" spans="1:9" ht="11.25" customHeight="1" x14ac:dyDescent="0.2">
      <c r="A8" s="18">
        <v>27235</v>
      </c>
      <c r="B8" s="8">
        <v>10</v>
      </c>
      <c r="C8" s="8">
        <v>6</v>
      </c>
      <c r="D8" s="8">
        <v>4.9000000000000004</v>
      </c>
      <c r="E8" s="8">
        <v>4</v>
      </c>
      <c r="F8" s="8">
        <v>2.0499999999999998</v>
      </c>
      <c r="G8" s="8">
        <v>1.3</v>
      </c>
      <c r="H8" s="8">
        <v>0.65</v>
      </c>
    </row>
    <row r="9" spans="1:9" ht="11.25" customHeight="1" x14ac:dyDescent="0.2">
      <c r="A9" s="18">
        <v>27494</v>
      </c>
      <c r="B9" s="8">
        <v>11.6</v>
      </c>
      <c r="C9" s="8">
        <v>6.9</v>
      </c>
      <c r="D9" s="8">
        <v>5.65</v>
      </c>
      <c r="E9" s="8">
        <v>4.1500000000000004</v>
      </c>
      <c r="F9" s="8">
        <v>2.4</v>
      </c>
      <c r="G9" s="8">
        <v>1.5</v>
      </c>
      <c r="H9" s="8">
        <v>0.75</v>
      </c>
    </row>
    <row r="10" spans="1:9" ht="11.25" customHeight="1" x14ac:dyDescent="0.2">
      <c r="A10" s="18">
        <v>27718</v>
      </c>
      <c r="B10" s="8">
        <v>13.3</v>
      </c>
      <c r="C10" s="8">
        <v>7.9</v>
      </c>
      <c r="D10" s="8">
        <v>6.5</v>
      </c>
      <c r="E10" s="8">
        <v>5</v>
      </c>
      <c r="F10" s="8">
        <v>2.8</v>
      </c>
      <c r="G10" s="8">
        <v>1.7</v>
      </c>
      <c r="H10" s="8">
        <v>0.85</v>
      </c>
    </row>
    <row r="11" spans="1:9" ht="11.25" customHeight="1" x14ac:dyDescent="0.2">
      <c r="A11" s="18">
        <v>28082</v>
      </c>
      <c r="B11" s="8">
        <v>15.3</v>
      </c>
      <c r="C11" s="8">
        <v>9.1999999999999993</v>
      </c>
      <c r="D11" s="8">
        <v>7.45</v>
      </c>
      <c r="E11" s="8">
        <v>5.95</v>
      </c>
      <c r="F11" s="8">
        <v>3.2</v>
      </c>
      <c r="G11" s="8">
        <v>2</v>
      </c>
      <c r="H11" s="8">
        <v>1</v>
      </c>
    </row>
    <row r="12" spans="1:9" ht="11.25" customHeight="1" x14ac:dyDescent="0.2">
      <c r="A12" s="18">
        <v>28219</v>
      </c>
      <c r="B12" s="8">
        <v>15.3</v>
      </c>
      <c r="C12" s="8">
        <v>9.1999999999999993</v>
      </c>
      <c r="D12" s="8">
        <v>6.45</v>
      </c>
      <c r="E12" s="8">
        <v>5.95</v>
      </c>
      <c r="F12" s="8">
        <v>3.2</v>
      </c>
      <c r="G12" s="8">
        <v>2</v>
      </c>
      <c r="H12" s="8">
        <v>1</v>
      </c>
    </row>
    <row r="13" spans="1:9" ht="11.25" customHeight="1" x14ac:dyDescent="0.2">
      <c r="A13" s="18">
        <v>28446</v>
      </c>
      <c r="B13" s="8">
        <v>17.5</v>
      </c>
      <c r="C13" s="8">
        <v>10.5</v>
      </c>
      <c r="D13" s="8">
        <v>7.4</v>
      </c>
      <c r="E13" s="8">
        <v>6.9</v>
      </c>
      <c r="F13" s="8">
        <v>3.7</v>
      </c>
      <c r="G13" s="8">
        <v>2.2999999999999998</v>
      </c>
      <c r="H13" s="8">
        <v>1.1499999999999999</v>
      </c>
    </row>
    <row r="14" spans="1:9" ht="11.25" customHeight="1" x14ac:dyDescent="0.2">
      <c r="A14" s="18">
        <v>28583</v>
      </c>
      <c r="B14" s="47">
        <v>17.5</v>
      </c>
      <c r="C14" s="47">
        <v>10.5</v>
      </c>
      <c r="D14" s="47">
        <v>6.1</v>
      </c>
      <c r="E14" s="47">
        <v>6.1</v>
      </c>
      <c r="F14" s="47">
        <v>3.7</v>
      </c>
      <c r="G14" s="47">
        <v>2.2999999999999998</v>
      </c>
      <c r="H14" s="47">
        <v>1.1499999999999999</v>
      </c>
    </row>
    <row r="15" spans="1:9" ht="11.25" customHeight="1" x14ac:dyDescent="0.2">
      <c r="A15" s="18">
        <v>28810</v>
      </c>
      <c r="B15" s="47">
        <v>19.5</v>
      </c>
      <c r="C15" s="47">
        <v>11.7</v>
      </c>
      <c r="D15" s="47">
        <v>6.35</v>
      </c>
      <c r="E15" s="47">
        <v>6.35</v>
      </c>
      <c r="F15" s="47">
        <v>4.1500000000000004</v>
      </c>
      <c r="G15" s="47">
        <v>2.6</v>
      </c>
      <c r="H15" s="47">
        <v>1.3</v>
      </c>
    </row>
    <row r="16" spans="1:9" ht="11.25" customHeight="1" x14ac:dyDescent="0.2">
      <c r="A16" s="18">
        <v>28947</v>
      </c>
      <c r="B16" s="47">
        <v>19.5</v>
      </c>
      <c r="C16" s="47">
        <v>11.7</v>
      </c>
      <c r="D16" s="47">
        <v>5.35</v>
      </c>
      <c r="E16" s="47">
        <v>5.35</v>
      </c>
      <c r="F16" s="47">
        <v>4.1500000000000004</v>
      </c>
      <c r="G16" s="47">
        <v>2.6</v>
      </c>
      <c r="H16" s="47">
        <v>1.3</v>
      </c>
    </row>
    <row r="17" spans="1:8" ht="11.25" customHeight="1" x14ac:dyDescent="0.2">
      <c r="A17" s="18">
        <v>29174</v>
      </c>
      <c r="B17" s="47">
        <v>23.3</v>
      </c>
      <c r="C17" s="47">
        <v>14</v>
      </c>
      <c r="D17" s="47">
        <v>7.1</v>
      </c>
      <c r="E17" s="47">
        <v>7.1</v>
      </c>
      <c r="F17" s="47">
        <v>4.9000000000000004</v>
      </c>
      <c r="G17" s="47">
        <v>3.1</v>
      </c>
      <c r="H17" s="47">
        <v>1.55</v>
      </c>
    </row>
    <row r="18" spans="1:8" ht="11.25" customHeight="1" x14ac:dyDescent="0.2">
      <c r="A18" s="18">
        <v>29552</v>
      </c>
      <c r="B18" s="47">
        <v>26</v>
      </c>
      <c r="C18" s="47">
        <v>15.6</v>
      </c>
      <c r="D18" s="47">
        <v>7.5</v>
      </c>
      <c r="E18" s="47">
        <v>7.5</v>
      </c>
      <c r="F18" s="47">
        <v>5.45</v>
      </c>
      <c r="G18" s="47">
        <v>3.45</v>
      </c>
      <c r="H18" s="47">
        <v>1.75</v>
      </c>
    </row>
    <row r="19" spans="1:8" ht="11.25" customHeight="1" x14ac:dyDescent="0.2">
      <c r="A19" s="18">
        <v>29916</v>
      </c>
      <c r="B19" s="47">
        <v>28.35</v>
      </c>
      <c r="C19" s="47">
        <v>17</v>
      </c>
      <c r="D19" s="47">
        <v>7.7</v>
      </c>
      <c r="E19" s="47">
        <v>7.7</v>
      </c>
      <c r="F19" s="47">
        <v>6.2</v>
      </c>
      <c r="G19" s="47">
        <v>4</v>
      </c>
      <c r="H19" s="47">
        <v>2</v>
      </c>
    </row>
    <row r="20" spans="1:8" ht="11.25" customHeight="1" x14ac:dyDescent="0.2">
      <c r="A20" s="18">
        <v>30280</v>
      </c>
      <c r="B20" s="47">
        <v>31.45</v>
      </c>
      <c r="C20" s="47">
        <v>18.850000000000001</v>
      </c>
      <c r="D20" s="47">
        <v>7.95</v>
      </c>
      <c r="E20" s="47">
        <v>7.95</v>
      </c>
      <c r="F20" s="47">
        <v>6.9</v>
      </c>
      <c r="G20" s="47">
        <v>4.4000000000000004</v>
      </c>
      <c r="H20" s="47">
        <v>2.2000000000000002</v>
      </c>
    </row>
    <row r="21" spans="1:8" ht="11.25" customHeight="1" x14ac:dyDescent="0.2">
      <c r="A21" s="18">
        <v>30644</v>
      </c>
      <c r="B21" s="47">
        <v>32.6</v>
      </c>
      <c r="C21" s="47">
        <v>19.55</v>
      </c>
      <c r="D21" s="47">
        <v>7.6</v>
      </c>
      <c r="E21" s="47">
        <v>7.6</v>
      </c>
      <c r="F21" s="47">
        <v>7.15</v>
      </c>
      <c r="G21" s="47">
        <v>4.5999999999999996</v>
      </c>
      <c r="H21" s="47">
        <v>2.2999999999999998</v>
      </c>
    </row>
    <row r="22" spans="1:8" ht="11.25" customHeight="1" x14ac:dyDescent="0.2">
      <c r="A22" s="18">
        <v>31015</v>
      </c>
      <c r="B22" s="47">
        <v>34.25</v>
      </c>
      <c r="C22" s="47">
        <v>20.55</v>
      </c>
      <c r="D22" s="47">
        <v>7.65</v>
      </c>
      <c r="E22" s="47">
        <v>7.65</v>
      </c>
      <c r="F22" s="47">
        <v>7.5</v>
      </c>
      <c r="G22" s="47">
        <v>4.8</v>
      </c>
      <c r="H22" s="47">
        <v>2.4</v>
      </c>
    </row>
    <row r="23" spans="1:8" ht="11.25" customHeight="1" x14ac:dyDescent="0.2">
      <c r="A23" s="18">
        <v>31379</v>
      </c>
      <c r="B23" s="47">
        <v>38.299999999999997</v>
      </c>
      <c r="C23" s="47">
        <v>23</v>
      </c>
      <c r="D23" s="47">
        <v>8.0500000000000007</v>
      </c>
      <c r="E23" s="47">
        <v>8.0500000000000007</v>
      </c>
      <c r="F23" s="47">
        <v>8.0500000000000007</v>
      </c>
      <c r="G23" s="47">
        <v>5.0999999999999996</v>
      </c>
      <c r="H23" s="47">
        <v>2.5499999999999998</v>
      </c>
    </row>
    <row r="24" spans="1:8" ht="11.25" customHeight="1" x14ac:dyDescent="0.2">
      <c r="A24" s="18">
        <v>31624</v>
      </c>
      <c r="B24" s="47">
        <v>38.700000000000003</v>
      </c>
      <c r="C24" s="47">
        <v>23.25</v>
      </c>
      <c r="D24" s="47">
        <v>8.0500000000000007</v>
      </c>
      <c r="E24" s="47">
        <v>8.0500000000000007</v>
      </c>
      <c r="F24" s="47">
        <v>8.15</v>
      </c>
      <c r="G24" s="47">
        <v>5.2</v>
      </c>
      <c r="H24" s="47">
        <v>2.6</v>
      </c>
    </row>
    <row r="25" spans="1:8" ht="11.25" customHeight="1" x14ac:dyDescent="0.2">
      <c r="A25" s="18">
        <v>31876</v>
      </c>
      <c r="B25" s="47">
        <v>39.5</v>
      </c>
      <c r="C25" s="47">
        <v>23.75</v>
      </c>
      <c r="D25" s="47">
        <v>8.0500000000000007</v>
      </c>
      <c r="E25" s="47">
        <v>8.0500000000000007</v>
      </c>
      <c r="F25" s="47">
        <v>8.3000000000000007</v>
      </c>
      <c r="G25" s="47">
        <v>5.3</v>
      </c>
      <c r="H25" s="47">
        <v>2.65</v>
      </c>
    </row>
    <row r="26" spans="1:8" ht="11.25" customHeight="1" x14ac:dyDescent="0.2">
      <c r="A26" s="18">
        <v>32247</v>
      </c>
      <c r="B26" s="47">
        <v>41.15</v>
      </c>
      <c r="C26" s="47">
        <v>24.75</v>
      </c>
      <c r="D26" s="47">
        <v>8.4</v>
      </c>
      <c r="E26" s="47">
        <v>8.4</v>
      </c>
      <c r="F26" s="47">
        <v>8.65</v>
      </c>
      <c r="G26" s="47">
        <v>5.5</v>
      </c>
      <c r="H26" s="47">
        <v>2.75</v>
      </c>
    </row>
    <row r="27" spans="1:8" ht="11.25" customHeight="1" x14ac:dyDescent="0.2">
      <c r="A27" s="18">
        <v>32611</v>
      </c>
      <c r="B27" s="47">
        <v>43.6</v>
      </c>
      <c r="C27" s="47">
        <v>26.2</v>
      </c>
      <c r="D27" s="47">
        <v>8.9499999999999993</v>
      </c>
      <c r="E27" s="47">
        <v>8.9499999999999993</v>
      </c>
      <c r="F27" s="47">
        <v>9.1999999999999993</v>
      </c>
      <c r="G27" s="47">
        <v>5.8</v>
      </c>
      <c r="H27" s="47">
        <v>2.9</v>
      </c>
    </row>
    <row r="28" spans="1:8" ht="11.25" customHeight="1" x14ac:dyDescent="0.2">
      <c r="A28" s="18">
        <v>32975</v>
      </c>
      <c r="B28" s="47">
        <v>46.9</v>
      </c>
      <c r="C28" s="47">
        <v>28.2</v>
      </c>
      <c r="D28" s="47">
        <v>9.65</v>
      </c>
      <c r="E28" s="47">
        <v>9.65</v>
      </c>
      <c r="F28" s="47">
        <v>10</v>
      </c>
      <c r="G28" s="47">
        <v>6.2</v>
      </c>
      <c r="H28" s="47">
        <v>3.1</v>
      </c>
    </row>
    <row r="29" spans="1:8" ht="11.25" customHeight="1" x14ac:dyDescent="0.2">
      <c r="A29" s="18">
        <v>33339</v>
      </c>
      <c r="B29" s="47">
        <v>52</v>
      </c>
      <c r="C29" s="47">
        <v>31.25</v>
      </c>
      <c r="D29" s="47">
        <v>9.6999999999999993</v>
      </c>
      <c r="E29" s="47">
        <v>10.7</v>
      </c>
      <c r="F29" s="47">
        <v>11.1</v>
      </c>
      <c r="G29" s="47">
        <v>6.9</v>
      </c>
      <c r="H29" s="47">
        <v>3.45</v>
      </c>
    </row>
    <row r="30" spans="1:8" ht="11.25" customHeight="1" x14ac:dyDescent="0.2">
      <c r="A30" s="18">
        <v>33703</v>
      </c>
      <c r="B30" s="47">
        <v>54.15</v>
      </c>
      <c r="C30" s="47">
        <v>32.549999999999997</v>
      </c>
      <c r="D30" s="47">
        <v>9.75</v>
      </c>
      <c r="E30" s="47">
        <v>10.85</v>
      </c>
      <c r="F30" s="47">
        <v>11.55</v>
      </c>
      <c r="G30" s="47">
        <v>7.2</v>
      </c>
      <c r="H30" s="47">
        <v>3.6</v>
      </c>
    </row>
    <row r="31" spans="1:8" ht="11.25" customHeight="1" x14ac:dyDescent="0.2">
      <c r="A31" s="18">
        <v>34074</v>
      </c>
      <c r="B31" s="47">
        <v>56.1</v>
      </c>
      <c r="C31" s="47">
        <v>33.700000000000003</v>
      </c>
      <c r="D31" s="47">
        <v>9.8000000000000007</v>
      </c>
      <c r="E31" s="47">
        <v>10.95</v>
      </c>
      <c r="F31" s="47">
        <v>11.95</v>
      </c>
      <c r="G31" s="47">
        <v>7.5</v>
      </c>
      <c r="H31" s="47">
        <v>3.75</v>
      </c>
    </row>
    <row r="32" spans="1:8" ht="11.25" customHeight="1" x14ac:dyDescent="0.2">
      <c r="A32" s="18">
        <v>34438</v>
      </c>
      <c r="B32" s="47">
        <v>57.6</v>
      </c>
      <c r="C32" s="47">
        <v>34.5</v>
      </c>
      <c r="D32" s="47">
        <v>9.8000000000000007</v>
      </c>
      <c r="E32" s="47">
        <v>11</v>
      </c>
      <c r="F32" s="47">
        <v>12.15</v>
      </c>
      <c r="G32" s="47">
        <v>7.6</v>
      </c>
      <c r="H32" s="47">
        <v>3.8</v>
      </c>
    </row>
    <row r="33" spans="1:8" ht="11.25" customHeight="1" x14ac:dyDescent="0.2">
      <c r="A33" s="18" t="s">
        <v>51</v>
      </c>
      <c r="B33" s="47">
        <v>58.85</v>
      </c>
      <c r="C33" s="47">
        <v>35.25</v>
      </c>
      <c r="D33" s="47">
        <v>9.85</v>
      </c>
      <c r="E33" s="47">
        <v>11.05</v>
      </c>
      <c r="F33" s="47">
        <v>12.4</v>
      </c>
      <c r="G33" s="47">
        <v>7.8</v>
      </c>
      <c r="H33" s="47">
        <v>3.9</v>
      </c>
    </row>
    <row r="34" spans="1:8" ht="11.25" customHeight="1" x14ac:dyDescent="0.2">
      <c r="A34" s="18">
        <v>35166</v>
      </c>
      <c r="B34" s="47">
        <v>61.15</v>
      </c>
      <c r="C34" s="47">
        <v>36.6</v>
      </c>
      <c r="D34" s="47">
        <v>9.9</v>
      </c>
      <c r="E34" s="47">
        <v>11.15</v>
      </c>
      <c r="F34" s="47">
        <v>12.9</v>
      </c>
      <c r="G34" s="47">
        <v>8.1</v>
      </c>
      <c r="H34" s="47">
        <v>4.05</v>
      </c>
    </row>
    <row r="35" spans="1:8" ht="11.25" customHeight="1" x14ac:dyDescent="0.2">
      <c r="A35" s="18">
        <v>35530</v>
      </c>
      <c r="B35" s="47">
        <v>62.45</v>
      </c>
      <c r="C35" s="47">
        <v>37.35</v>
      </c>
      <c r="D35" s="47">
        <v>9.9</v>
      </c>
      <c r="E35" s="47">
        <v>11.2</v>
      </c>
      <c r="F35" s="47">
        <v>13.15</v>
      </c>
      <c r="G35" s="47">
        <v>8.3000000000000007</v>
      </c>
      <c r="H35" s="47">
        <v>4.1500000000000004</v>
      </c>
    </row>
    <row r="36" spans="1:8" ht="11.25" customHeight="1" x14ac:dyDescent="0.2">
      <c r="A36" s="18">
        <v>35894</v>
      </c>
      <c r="B36" s="47">
        <v>64.7</v>
      </c>
      <c r="C36" s="47">
        <v>38.700000000000003</v>
      </c>
      <c r="D36" s="47">
        <v>9.9</v>
      </c>
      <c r="E36" s="47">
        <v>11.3</v>
      </c>
      <c r="F36" s="47">
        <v>13.6</v>
      </c>
      <c r="G36" s="47">
        <v>8.6</v>
      </c>
      <c r="H36" s="47">
        <v>4.3</v>
      </c>
    </row>
    <row r="37" spans="1:8" s="9" customFormat="1" ht="11.25" customHeight="1" x14ac:dyDescent="0.2">
      <c r="A37" s="18">
        <v>36258</v>
      </c>
      <c r="B37" s="47">
        <v>66.75</v>
      </c>
      <c r="C37" s="47">
        <v>39.950000000000003</v>
      </c>
      <c r="D37" s="47">
        <v>9.9</v>
      </c>
      <c r="E37" s="47">
        <v>11.35</v>
      </c>
      <c r="F37" s="47">
        <v>14.05</v>
      </c>
      <c r="G37" s="47">
        <v>8.9</v>
      </c>
      <c r="H37" s="47">
        <v>4.45</v>
      </c>
    </row>
    <row r="43" spans="1:8" x14ac:dyDescent="0.2">
      <c r="C43" s="1"/>
    </row>
    <row r="47" spans="1:8" x14ac:dyDescent="0.2">
      <c r="C47" s="1"/>
    </row>
    <row r="48" spans="1:8" x14ac:dyDescent="0.2">
      <c r="C48" s="1"/>
    </row>
    <row r="49" spans="1:3" x14ac:dyDescent="0.2">
      <c r="A49" s="11"/>
      <c r="B49" s="1"/>
      <c r="C49" s="1"/>
    </row>
    <row r="50" spans="1:3" x14ac:dyDescent="0.2">
      <c r="A50" s="11"/>
      <c r="B50" s="1"/>
      <c r="C50" s="1"/>
    </row>
  </sheetData>
  <mergeCells count="7">
    <mergeCell ref="G3:G4"/>
    <mergeCell ref="H3:H4"/>
    <mergeCell ref="B2:E2"/>
    <mergeCell ref="F2:H2"/>
    <mergeCell ref="C3:E3"/>
    <mergeCell ref="B3:B4"/>
    <mergeCell ref="F3:F4"/>
  </mergeCells>
  <phoneticPr fontId="0" type="noConversion"/>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W33"/>
  <sheetViews>
    <sheetView showGridLines="0" workbookViewId="0">
      <pane xSplit="1" ySplit="3" topLeftCell="B4" activePane="bottomRight" state="frozen"/>
      <selection pane="topRight" activeCell="B1" sqref="B1"/>
      <selection pane="bottomLeft" activeCell="A5" sqref="A5"/>
      <selection pane="bottomRight" activeCell="D8" sqref="D8"/>
    </sheetView>
  </sheetViews>
  <sheetFormatPr defaultRowHeight="11.25" x14ac:dyDescent="0.2"/>
  <cols>
    <col min="1" max="1" width="12.140625" style="66" customWidth="1"/>
    <col min="2" max="2" width="10.28515625" style="3" customWidth="1"/>
    <col min="3" max="3" width="10.85546875" style="3" customWidth="1"/>
    <col min="4" max="4" width="14.28515625" style="3" customWidth="1"/>
    <col min="5" max="5" width="12.5703125" style="3" customWidth="1"/>
    <col min="6" max="6" width="15.140625" style="3" customWidth="1"/>
    <col min="7" max="7" width="15" style="3" customWidth="1"/>
    <col min="8" max="8" width="16.7109375" style="3" customWidth="1"/>
    <col min="9" max="10" width="10.28515625" style="3" customWidth="1"/>
    <col min="11" max="11" width="17.5703125" style="3" customWidth="1"/>
    <col min="12" max="12" width="10.28515625" style="3" customWidth="1"/>
    <col min="13" max="13" width="9.7109375" style="3" customWidth="1"/>
    <col min="14" max="14" width="4.7109375" style="3" customWidth="1"/>
    <col min="15" max="17" width="11.28515625" style="3" customWidth="1"/>
    <col min="18" max="19" width="10.28515625" style="3" customWidth="1"/>
    <col min="20" max="49" width="11.28515625" style="3" customWidth="1"/>
    <col min="50" max="54" width="11.28515625" style="1" customWidth="1"/>
    <col min="55" max="16384" width="9.140625" style="1"/>
  </cols>
  <sheetData>
    <row r="1" spans="1:49" s="13" customFormat="1" x14ac:dyDescent="0.2">
      <c r="A1" s="64"/>
      <c r="B1" s="13" t="s">
        <v>127</v>
      </c>
      <c r="C1" s="14"/>
      <c r="D1" s="14"/>
      <c r="E1" s="14" t="s">
        <v>91</v>
      </c>
      <c r="F1" s="14"/>
      <c r="G1" s="14"/>
      <c r="H1" s="14"/>
      <c r="K1" s="14"/>
      <c r="N1" s="14"/>
      <c r="O1" s="19"/>
      <c r="P1" s="15"/>
      <c r="Q1" s="15"/>
      <c r="R1" s="14"/>
      <c r="S1" s="14"/>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row>
    <row r="2" spans="1:49" s="23" customFormat="1" x14ac:dyDescent="0.2">
      <c r="A2" s="115" t="s">
        <v>0</v>
      </c>
      <c r="B2" s="116"/>
      <c r="C2" s="116"/>
      <c r="D2" s="116"/>
      <c r="E2" s="116"/>
      <c r="F2" s="116"/>
      <c r="G2" s="116"/>
      <c r="I2" s="116"/>
      <c r="J2" s="116"/>
      <c r="K2" s="56"/>
      <c r="L2" s="116"/>
      <c r="M2" s="116"/>
      <c r="O2" s="116"/>
      <c r="P2" s="11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row>
    <row r="3" spans="1:49" s="67" customFormat="1" ht="12.75" customHeight="1" x14ac:dyDescent="0.2">
      <c r="A3" s="117"/>
      <c r="B3" s="31" t="s">
        <v>87</v>
      </c>
      <c r="C3" s="31"/>
      <c r="D3" s="31"/>
      <c r="E3" s="31"/>
      <c r="F3" s="31"/>
      <c r="G3" s="31"/>
      <c r="H3" s="31"/>
      <c r="I3" s="31"/>
      <c r="J3" s="31"/>
      <c r="K3" s="31"/>
      <c r="L3" s="31"/>
      <c r="M3" s="31"/>
      <c r="N3" s="31"/>
      <c r="O3" s="31"/>
      <c r="P3" s="31"/>
      <c r="Q3" s="31"/>
      <c r="T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row>
    <row r="4" spans="1:49" x14ac:dyDescent="0.2">
      <c r="A4" s="68" t="s">
        <v>110</v>
      </c>
      <c r="B4" s="61">
        <v>1137</v>
      </c>
      <c r="C4" s="52"/>
      <c r="D4" s="60"/>
      <c r="E4" s="54"/>
      <c r="F4" s="54"/>
      <c r="G4" s="54"/>
      <c r="H4" s="52"/>
      <c r="I4" s="52"/>
      <c r="J4" s="52"/>
      <c r="K4" s="52"/>
      <c r="L4" s="52"/>
      <c r="M4" s="52"/>
      <c r="N4" s="52"/>
      <c r="O4" s="52"/>
      <c r="P4" s="52"/>
    </row>
    <row r="5" spans="1:49" x14ac:dyDescent="0.2">
      <c r="A5" s="68" t="s">
        <v>111</v>
      </c>
      <c r="B5" s="61">
        <v>1118</v>
      </c>
      <c r="C5" s="52"/>
      <c r="D5" s="60"/>
      <c r="E5" s="52"/>
      <c r="F5" s="60"/>
      <c r="G5" s="60"/>
      <c r="H5" s="52"/>
    </row>
    <row r="6" spans="1:49" x14ac:dyDescent="0.2">
      <c r="A6" s="68" t="s">
        <v>112</v>
      </c>
      <c r="B6" s="61">
        <v>1091</v>
      </c>
      <c r="C6" s="52"/>
      <c r="D6" s="60"/>
      <c r="E6" s="52"/>
      <c r="F6" s="60"/>
      <c r="G6" s="60"/>
      <c r="H6" s="52"/>
    </row>
    <row r="7" spans="1:49" x14ac:dyDescent="0.2">
      <c r="A7" s="68" t="s">
        <v>113</v>
      </c>
      <c r="B7" s="61">
        <v>1154</v>
      </c>
      <c r="C7" s="52"/>
      <c r="D7" s="60"/>
      <c r="E7" s="52"/>
      <c r="F7" s="60"/>
      <c r="G7" s="60"/>
      <c r="H7" s="52"/>
    </row>
    <row r="8" spans="1:49" x14ac:dyDescent="0.2">
      <c r="A8" s="68" t="s">
        <v>114</v>
      </c>
      <c r="B8" s="61">
        <v>1191</v>
      </c>
    </row>
    <row r="9" spans="1:49" x14ac:dyDescent="0.2">
      <c r="A9" s="68" t="s">
        <v>115</v>
      </c>
      <c r="B9" s="61">
        <v>1123</v>
      </c>
    </row>
    <row r="10" spans="1:49" ht="12.75" x14ac:dyDescent="0.2">
      <c r="A10" s="68" t="s">
        <v>116</v>
      </c>
      <c r="B10" s="61">
        <v>1103</v>
      </c>
      <c r="T10" s="58"/>
      <c r="U10" s="58"/>
    </row>
    <row r="11" spans="1:49" x14ac:dyDescent="0.2">
      <c r="A11" s="68" t="s">
        <v>117</v>
      </c>
      <c r="B11" s="61">
        <v>1154</v>
      </c>
    </row>
    <row r="12" spans="1:49" x14ac:dyDescent="0.2">
      <c r="A12" s="68" t="s">
        <v>118</v>
      </c>
      <c r="B12" s="61">
        <v>1189</v>
      </c>
    </row>
    <row r="13" spans="1:49" x14ac:dyDescent="0.2">
      <c r="A13" s="68" t="s">
        <v>119</v>
      </c>
      <c r="B13" s="61">
        <v>1273</v>
      </c>
    </row>
    <row r="14" spans="1:49" x14ac:dyDescent="0.2">
      <c r="A14" s="68" t="s">
        <v>120</v>
      </c>
      <c r="B14" s="61">
        <v>1395</v>
      </c>
    </row>
    <row r="15" spans="1:49" x14ac:dyDescent="0.2">
      <c r="A15" s="68" t="s">
        <v>121</v>
      </c>
      <c r="B15" s="61">
        <v>1521</v>
      </c>
    </row>
    <row r="16" spans="1:49" ht="12.75" customHeight="1" x14ac:dyDescent="0.2">
      <c r="A16" s="68" t="s">
        <v>122</v>
      </c>
      <c r="B16" s="61">
        <v>1673</v>
      </c>
      <c r="H16" s="124"/>
      <c r="I16" s="124"/>
      <c r="J16" s="124"/>
      <c r="K16" s="124"/>
      <c r="L16" s="124"/>
      <c r="M16"/>
    </row>
    <row r="17" spans="1:16" ht="12.75" x14ac:dyDescent="0.2">
      <c r="A17" s="68" t="s">
        <v>123</v>
      </c>
      <c r="B17" s="61">
        <v>1876</v>
      </c>
      <c r="H17" s="124"/>
      <c r="I17" s="124"/>
      <c r="J17" s="124"/>
      <c r="K17" s="59"/>
      <c r="L17" s="124"/>
      <c r="M17"/>
    </row>
    <row r="18" spans="1:16" ht="12.75" x14ac:dyDescent="0.2">
      <c r="A18" s="68" t="s">
        <v>124</v>
      </c>
      <c r="B18" s="61">
        <v>2102</v>
      </c>
      <c r="H18" s="124"/>
      <c r="I18" s="124"/>
      <c r="J18" s="124"/>
      <c r="K18" s="59"/>
      <c r="L18" s="124"/>
      <c r="M18"/>
    </row>
    <row r="19" spans="1:16" ht="12.75" x14ac:dyDescent="0.2">
      <c r="A19" s="68" t="s">
        <v>125</v>
      </c>
      <c r="B19" s="61">
        <v>2273</v>
      </c>
      <c r="H19" s="59"/>
      <c r="I19" s="59"/>
      <c r="J19" s="59"/>
      <c r="K19" s="59"/>
      <c r="L19" s="59"/>
      <c r="M19"/>
    </row>
    <row r="20" spans="1:16" ht="12.75" x14ac:dyDescent="0.2">
      <c r="A20" s="68" t="s">
        <v>126</v>
      </c>
      <c r="B20" s="61">
        <v>2428</v>
      </c>
      <c r="H20" s="59"/>
      <c r="I20" s="58"/>
      <c r="J20" s="58"/>
      <c r="K20" s="58"/>
      <c r="L20" s="58"/>
      <c r="M20" s="58"/>
      <c r="P20" s="58"/>
    </row>
    <row r="21" spans="1:16" ht="12.75" x14ac:dyDescent="0.2">
      <c r="H21" s="57"/>
      <c r="I21" s="58"/>
      <c r="J21" s="58"/>
      <c r="K21" s="58"/>
      <c r="L21" s="58"/>
      <c r="M21" s="58"/>
    </row>
    <row r="22" spans="1:16" ht="12.75" x14ac:dyDescent="0.2">
      <c r="H22" s="57"/>
      <c r="I22" s="58"/>
      <c r="J22" s="58"/>
      <c r="K22" s="58"/>
      <c r="L22" s="58"/>
      <c r="M22" s="58"/>
    </row>
    <row r="23" spans="1:16" ht="12.75" x14ac:dyDescent="0.2">
      <c r="H23" s="57"/>
      <c r="I23" s="58"/>
      <c r="J23" s="58"/>
      <c r="K23" s="58"/>
      <c r="L23" s="58"/>
      <c r="M23" s="58"/>
    </row>
    <row r="24" spans="1:16" ht="12.75" x14ac:dyDescent="0.2">
      <c r="H24" s="57"/>
      <c r="I24" s="58"/>
      <c r="J24" s="58"/>
      <c r="K24" s="58"/>
      <c r="L24" s="58"/>
      <c r="M24" s="58"/>
    </row>
    <row r="25" spans="1:16" ht="12.75" x14ac:dyDescent="0.2">
      <c r="H25" s="57"/>
      <c r="I25" s="58"/>
      <c r="J25" s="58"/>
      <c r="K25" s="58"/>
      <c r="L25" s="58"/>
      <c r="M25" s="58"/>
    </row>
    <row r="26" spans="1:16" ht="12.75" x14ac:dyDescent="0.2">
      <c r="H26" s="57"/>
      <c r="I26" s="58"/>
      <c r="J26" s="58"/>
      <c r="K26" s="58"/>
      <c r="L26" s="58"/>
      <c r="M26" s="58"/>
    </row>
    <row r="27" spans="1:16" ht="12.75" x14ac:dyDescent="0.2">
      <c r="H27" s="57"/>
      <c r="I27" s="58"/>
      <c r="J27" s="58"/>
      <c r="K27" s="58"/>
      <c r="L27" s="58"/>
      <c r="M27" s="58"/>
    </row>
    <row r="28" spans="1:16" ht="12.75" x14ac:dyDescent="0.2">
      <c r="H28" s="57"/>
      <c r="I28" s="58"/>
      <c r="J28" s="58"/>
      <c r="K28" s="58"/>
      <c r="L28" s="58"/>
      <c r="M28" s="58"/>
    </row>
    <row r="29" spans="1:16" ht="12.75" x14ac:dyDescent="0.2">
      <c r="H29" s="57"/>
      <c r="I29" s="58"/>
      <c r="J29" s="58"/>
      <c r="K29" s="58"/>
      <c r="L29" s="58"/>
      <c r="M29" s="58"/>
    </row>
    <row r="30" spans="1:16" ht="12.75" x14ac:dyDescent="0.2">
      <c r="H30" s="57"/>
      <c r="I30" s="58"/>
      <c r="J30" s="58"/>
      <c r="K30" s="58"/>
      <c r="L30" s="58"/>
      <c r="M30" s="58"/>
    </row>
    <row r="31" spans="1:16" ht="12.75" x14ac:dyDescent="0.2">
      <c r="H31" s="57"/>
      <c r="I31" s="58"/>
      <c r="J31" s="58"/>
      <c r="K31" s="58"/>
      <c r="L31" s="58"/>
      <c r="M31" s="58"/>
    </row>
    <row r="32" spans="1:16" ht="12.75" x14ac:dyDescent="0.2">
      <c r="H32" s="57"/>
      <c r="I32" s="58"/>
      <c r="J32" s="58"/>
      <c r="K32" s="58"/>
      <c r="L32" s="58"/>
      <c r="M32" s="58"/>
    </row>
    <row r="33" spans="8:13" ht="12.75" x14ac:dyDescent="0.2">
      <c r="H33" s="57"/>
      <c r="I33" s="58"/>
      <c r="J33" s="58"/>
      <c r="K33" s="58"/>
      <c r="L33" s="58"/>
      <c r="M33" s="58"/>
    </row>
  </sheetData>
  <mergeCells count="11">
    <mergeCell ref="H16:H18"/>
    <mergeCell ref="I16:L16"/>
    <mergeCell ref="I17:I18"/>
    <mergeCell ref="J17:J18"/>
    <mergeCell ref="L17:L18"/>
    <mergeCell ref="O2:P2"/>
    <mergeCell ref="A2:A3"/>
    <mergeCell ref="B2:C2"/>
    <mergeCell ref="D2:G2"/>
    <mergeCell ref="I2:J2"/>
    <mergeCell ref="L2:M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ESA allowances</vt:lpstr>
      <vt:lpstr>ESA premiums and components</vt:lpstr>
      <vt:lpstr>ESA claimants</vt:lpstr>
      <vt:lpstr>Incapacity Benefit rates</vt:lpstr>
      <vt:lpstr>Incapacity Benefit claimants</vt:lpstr>
      <vt:lpstr>SDA rates</vt:lpstr>
      <vt:lpstr>SDA claimants</vt:lpstr>
      <vt:lpstr>Invalidity Benefit rates</vt:lpstr>
      <vt:lpstr>Invalidity Benefit Claimants</vt:lpstr>
      <vt:lpstr>Sickness Benefit rates</vt:lpstr>
      <vt:lpstr>Sickness Benefit Claimants</vt:lpstr>
    </vt:vector>
  </TitlesOfParts>
  <Company>IFS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Lorraine Dearden</dc:creator>
  <cp:lastModifiedBy>Sam Ray-Chaudhuri</cp:lastModifiedBy>
  <cp:lastPrinted>2002-11-07T12:35:03Z</cp:lastPrinted>
  <dcterms:created xsi:type="dcterms:W3CDTF">2000-07-24T09:05:14Z</dcterms:created>
  <dcterms:modified xsi:type="dcterms:W3CDTF">2022-09-26T16:57:15Z</dcterms:modified>
</cp:coreProperties>
</file>